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21-11 - La Bouvaude\Docs Mouv-06032023\"/>
    </mc:Choice>
  </mc:AlternateContent>
  <bookViews>
    <workbookView xWindow="0" yWindow="0" windowWidth="17940" windowHeight="11220" activeTab="6"/>
  </bookViews>
  <sheets>
    <sheet name="LOTS" sheetId="1" r:id="rId1"/>
    <sheet name="Descriptif par piece" sheetId="2" r:id="rId2"/>
    <sheet name="LOT 1 Terrassement" sheetId="3" r:id="rId3"/>
    <sheet name="LOT Process" sheetId="4" r:id="rId4"/>
    <sheet name="LOT CUVES BETON" sheetId="5" r:id="rId5"/>
    <sheet name="LOT Matériel" sheetId="6" r:id="rId6"/>
    <sheet name="Cuve" sheetId="7" r:id="rId7"/>
    <sheet name="Matériel" sheetId="8" r:id="rId8"/>
  </sheets>
  <calcPr calcId="162913"/>
</workbook>
</file>

<file path=xl/calcChain.xml><?xml version="1.0" encoding="utf-8"?>
<calcChain xmlns="http://schemas.openxmlformats.org/spreadsheetml/2006/main">
  <c r="E25" i="8" l="1"/>
  <c r="D25" i="8"/>
  <c r="E24" i="8"/>
  <c r="D24" i="8"/>
  <c r="E23" i="8"/>
  <c r="D23" i="8"/>
  <c r="E22" i="8"/>
  <c r="D22" i="8"/>
  <c r="E21" i="8"/>
  <c r="D21" i="8"/>
  <c r="E20" i="8"/>
  <c r="D20" i="8"/>
  <c r="E19" i="8"/>
  <c r="D19" i="8"/>
  <c r="E18" i="8"/>
  <c r="D18" i="8"/>
  <c r="E17" i="8"/>
  <c r="D17" i="8"/>
  <c r="E16" i="8"/>
  <c r="D16" i="8"/>
  <c r="E15" i="8"/>
  <c r="D15" i="8"/>
  <c r="E14" i="8"/>
  <c r="D14" i="8"/>
  <c r="E13" i="8"/>
  <c r="D13" i="8"/>
  <c r="E12" i="8"/>
  <c r="D12" i="8"/>
  <c r="E11" i="8"/>
  <c r="D11" i="8"/>
  <c r="E10" i="8"/>
  <c r="D10" i="8"/>
  <c r="E9" i="8"/>
  <c r="D9" i="8"/>
  <c r="E5" i="8"/>
  <c r="D5" i="8"/>
  <c r="E4" i="8"/>
  <c r="D4" i="8"/>
  <c r="E3" i="8"/>
  <c r="D3" i="8"/>
  <c r="E2" i="8"/>
  <c r="D2" i="8"/>
  <c r="O40" i="7"/>
  <c r="Q40" i="7" s="1"/>
  <c r="L40" i="7"/>
  <c r="K40" i="7"/>
  <c r="J40" i="7"/>
  <c r="D40" i="7"/>
  <c r="C40" i="7"/>
  <c r="O39" i="7"/>
  <c r="Q39" i="7" s="1"/>
  <c r="L39" i="7"/>
  <c r="K39" i="7"/>
  <c r="J39" i="7"/>
  <c r="D39" i="7"/>
  <c r="C39" i="7"/>
  <c r="O38" i="7"/>
  <c r="Q38" i="7" s="1"/>
  <c r="L38" i="7"/>
  <c r="K38" i="7"/>
  <c r="J38" i="7"/>
  <c r="D38" i="7"/>
  <c r="C38" i="7"/>
  <c r="O37" i="7"/>
  <c r="Q37" i="7" s="1"/>
  <c r="L37" i="7"/>
  <c r="K37" i="7"/>
  <c r="J37" i="7"/>
  <c r="D37" i="7"/>
  <c r="C37" i="7"/>
  <c r="P36" i="7"/>
  <c r="O36" i="7"/>
  <c r="Q36" i="7" s="1"/>
  <c r="L36" i="7"/>
  <c r="K36" i="7"/>
  <c r="J36" i="7"/>
  <c r="F36" i="7"/>
  <c r="D36" i="7"/>
  <c r="C36" i="7"/>
  <c r="O35" i="7"/>
  <c r="Q35" i="7" s="1"/>
  <c r="L35" i="7"/>
  <c r="K35" i="7"/>
  <c r="J35" i="7"/>
  <c r="D35" i="7"/>
  <c r="C35" i="7"/>
  <c r="O34" i="7"/>
  <c r="Q34" i="7" s="1"/>
  <c r="L34" i="7"/>
  <c r="K34" i="7"/>
  <c r="J34" i="7"/>
  <c r="D34" i="7"/>
  <c r="C34" i="7"/>
  <c r="O33" i="7"/>
  <c r="Q33" i="7" s="1"/>
  <c r="L33" i="7"/>
  <c r="K33" i="7"/>
  <c r="J33" i="7"/>
  <c r="D33" i="7"/>
  <c r="C33" i="7"/>
  <c r="O32" i="7"/>
  <c r="Q32" i="7" s="1"/>
  <c r="L32" i="7"/>
  <c r="K32" i="7"/>
  <c r="J32" i="7"/>
  <c r="D32" i="7"/>
  <c r="C32" i="7"/>
  <c r="O31" i="7"/>
  <c r="Q31" i="7" s="1"/>
  <c r="L31" i="7"/>
  <c r="K31" i="7"/>
  <c r="J31" i="7"/>
  <c r="D31" i="7"/>
  <c r="C31" i="7"/>
  <c r="O30" i="7"/>
  <c r="Q30" i="7" s="1"/>
  <c r="L30" i="7"/>
  <c r="K30" i="7"/>
  <c r="J30" i="7"/>
  <c r="D30" i="7"/>
  <c r="C30" i="7"/>
  <c r="O29" i="7"/>
  <c r="Q29" i="7" s="1"/>
  <c r="L29" i="7"/>
  <c r="K29" i="7"/>
  <c r="J29" i="7"/>
  <c r="D29" i="7"/>
  <c r="C29" i="7"/>
  <c r="O28" i="7"/>
  <c r="Q28" i="7" s="1"/>
  <c r="L28" i="7"/>
  <c r="K28" i="7"/>
  <c r="J28" i="7"/>
  <c r="D28" i="7"/>
  <c r="C28" i="7"/>
  <c r="O27" i="7"/>
  <c r="Q27" i="7" s="1"/>
  <c r="L27" i="7"/>
  <c r="K27" i="7"/>
  <c r="J27" i="7"/>
  <c r="D27" i="7"/>
  <c r="C27" i="7"/>
  <c r="O26" i="7"/>
  <c r="Q26" i="7" s="1"/>
  <c r="L26" i="7"/>
  <c r="K26" i="7"/>
  <c r="J26" i="7"/>
  <c r="D26" i="7"/>
  <c r="C26" i="7"/>
  <c r="O25" i="7"/>
  <c r="Q25" i="7" s="1"/>
  <c r="L25" i="7"/>
  <c r="K25" i="7"/>
  <c r="J25" i="7"/>
  <c r="D25" i="7"/>
  <c r="C25" i="7"/>
  <c r="O24" i="7"/>
  <c r="Q24" i="7" s="1"/>
  <c r="L24" i="7"/>
  <c r="L42" i="7" s="1"/>
  <c r="K24" i="7"/>
  <c r="K42" i="7" s="1"/>
  <c r="J24" i="7"/>
  <c r="J42" i="7" s="1"/>
  <c r="D24" i="7"/>
  <c r="C24" i="7"/>
  <c r="O23" i="7"/>
  <c r="Q23" i="7" s="1"/>
  <c r="L23" i="7"/>
  <c r="K23" i="7"/>
  <c r="J23" i="7"/>
  <c r="D23" i="7"/>
  <c r="C23" i="7"/>
  <c r="O22" i="7"/>
  <c r="Q22" i="7" s="1"/>
  <c r="L22" i="7"/>
  <c r="K22" i="7"/>
  <c r="J22" i="7"/>
  <c r="D22" i="7"/>
  <c r="C22" i="7"/>
  <c r="O21" i="7"/>
  <c r="Q21" i="7" s="1"/>
  <c r="L21" i="7"/>
  <c r="K21" i="7"/>
  <c r="J21" i="7"/>
  <c r="D21" i="7"/>
  <c r="C21" i="7"/>
  <c r="O20" i="7"/>
  <c r="Q20" i="7" s="1"/>
  <c r="L20" i="7"/>
  <c r="K20" i="7"/>
  <c r="J20" i="7"/>
  <c r="D20" i="7"/>
  <c r="C20" i="7"/>
  <c r="O19" i="7"/>
  <c r="Q19" i="7" s="1"/>
  <c r="L19" i="7"/>
  <c r="K19" i="7"/>
  <c r="J19" i="7"/>
  <c r="D19" i="7"/>
  <c r="C19" i="7"/>
  <c r="O18" i="7"/>
  <c r="Q18" i="7" s="1"/>
  <c r="L18" i="7"/>
  <c r="K18" i="7"/>
  <c r="J18" i="7"/>
  <c r="D18" i="7"/>
  <c r="C18" i="7"/>
  <c r="O17" i="7"/>
  <c r="Q17" i="7" s="1"/>
  <c r="L17" i="7"/>
  <c r="K17" i="7"/>
  <c r="J17" i="7"/>
  <c r="D17" i="7"/>
  <c r="C17" i="7"/>
  <c r="P16" i="7"/>
  <c r="P17" i="7" s="1"/>
  <c r="O16" i="7"/>
  <c r="L16" i="7"/>
  <c r="K16" i="7"/>
  <c r="J16" i="7"/>
  <c r="D16" i="7"/>
  <c r="C16" i="7"/>
  <c r="Q15" i="7"/>
  <c r="P15" i="7"/>
  <c r="O15" i="7"/>
  <c r="L15" i="7"/>
  <c r="K15" i="7"/>
  <c r="J15" i="7"/>
  <c r="D15" i="7"/>
  <c r="C15" i="7"/>
  <c r="Q14" i="7"/>
  <c r="P14" i="7"/>
  <c r="O14" i="7"/>
  <c r="L14" i="7"/>
  <c r="K14" i="7"/>
  <c r="J14" i="7"/>
  <c r="D14" i="7"/>
  <c r="C14" i="7"/>
  <c r="Q13" i="7"/>
  <c r="P13" i="7"/>
  <c r="O13" i="7"/>
  <c r="L13" i="7"/>
  <c r="K13" i="7"/>
  <c r="J13" i="7"/>
  <c r="D13" i="7"/>
  <c r="C13" i="7"/>
  <c r="P12" i="7"/>
  <c r="O12" i="7"/>
  <c r="Q12" i="7" s="1"/>
  <c r="L12" i="7"/>
  <c r="K12" i="7"/>
  <c r="J12" i="7"/>
  <c r="D12" i="7"/>
  <c r="C12" i="7"/>
  <c r="P11" i="7"/>
  <c r="O11" i="7"/>
  <c r="Q11" i="7" s="1"/>
  <c r="L11" i="7"/>
  <c r="K11" i="7"/>
  <c r="J11" i="7"/>
  <c r="D11" i="7"/>
  <c r="C11" i="7"/>
  <c r="P10" i="7"/>
  <c r="O10" i="7"/>
  <c r="Q10" i="7" s="1"/>
  <c r="L10" i="7"/>
  <c r="K10" i="7"/>
  <c r="J10" i="7"/>
  <c r="D10" i="7"/>
  <c r="C10" i="7"/>
  <c r="P9" i="7"/>
  <c r="O9" i="7"/>
  <c r="Q9" i="7" s="1"/>
  <c r="L9" i="7"/>
  <c r="K9" i="7"/>
  <c r="J9" i="7"/>
  <c r="D9" i="7"/>
  <c r="C9" i="7"/>
  <c r="P8" i="7"/>
  <c r="Q8" i="7" s="1"/>
  <c r="O8" i="7"/>
  <c r="L8" i="7"/>
  <c r="K8" i="7"/>
  <c r="J8" i="7"/>
  <c r="D8" i="7"/>
  <c r="C8" i="7"/>
  <c r="Q7" i="7"/>
  <c r="P7" i="7"/>
  <c r="O7" i="7"/>
  <c r="L7" i="7"/>
  <c r="K7" i="7"/>
  <c r="J7" i="7"/>
  <c r="D7" i="7"/>
  <c r="C7" i="7"/>
  <c r="Q6" i="7"/>
  <c r="P6" i="7"/>
  <c r="O6" i="7"/>
  <c r="L6" i="7"/>
  <c r="K6" i="7"/>
  <c r="J6" i="7"/>
  <c r="D6" i="7"/>
  <c r="C6" i="7"/>
  <c r="P5" i="7"/>
  <c r="O5" i="7"/>
  <c r="Q5" i="7" s="1"/>
  <c r="L5" i="7"/>
  <c r="K5" i="7"/>
  <c r="J5" i="7"/>
  <c r="D5" i="7"/>
  <c r="C5" i="7"/>
  <c r="P4" i="7"/>
  <c r="O4" i="7"/>
  <c r="Q4" i="7" s="1"/>
  <c r="L4" i="7"/>
  <c r="K4" i="7"/>
  <c r="J4" i="7"/>
  <c r="D4" i="7"/>
  <c r="C4" i="7"/>
  <c r="P3" i="7"/>
  <c r="O3" i="7"/>
  <c r="Q3" i="7" s="1"/>
  <c r="L3" i="7"/>
  <c r="K3" i="7"/>
  <c r="J3" i="7"/>
  <c r="D3" i="7"/>
  <c r="C3" i="7"/>
  <c r="P2" i="7"/>
  <c r="O2" i="7"/>
  <c r="Q2" i="7" s="1"/>
  <c r="L2" i="7"/>
  <c r="K2" i="7"/>
  <c r="J2" i="7"/>
  <c r="J43" i="7" s="1"/>
  <c r="J44" i="7" s="1"/>
  <c r="J45" i="7" s="1"/>
  <c r="D2" i="7"/>
  <c r="C2" i="7"/>
  <c r="M19" i="5"/>
  <c r="O19" i="5" s="1"/>
  <c r="I19" i="5"/>
  <c r="F19" i="5"/>
  <c r="C19" i="5"/>
  <c r="O18" i="5"/>
  <c r="M18" i="5"/>
  <c r="I18" i="5"/>
  <c r="F18" i="5"/>
  <c r="D22" i="5" s="1"/>
  <c r="C18" i="5"/>
  <c r="M9" i="5"/>
  <c r="O9" i="5" s="1"/>
  <c r="I9" i="5"/>
  <c r="F9" i="5"/>
  <c r="C9" i="5"/>
  <c r="P8" i="5"/>
  <c r="P9" i="5" s="1"/>
  <c r="O8" i="5"/>
  <c r="M8" i="5"/>
  <c r="I8" i="5"/>
  <c r="F8" i="5"/>
  <c r="C8" i="5"/>
  <c r="M6" i="5"/>
  <c r="O6" i="5" s="1"/>
  <c r="I6" i="5"/>
  <c r="F6" i="5"/>
  <c r="C6" i="5"/>
  <c r="M5" i="5"/>
  <c r="O5" i="5" s="1"/>
  <c r="I5" i="5"/>
  <c r="F5" i="5"/>
  <c r="C5" i="5"/>
  <c r="O4" i="5"/>
  <c r="M4" i="5"/>
  <c r="I4" i="5"/>
  <c r="F4" i="5"/>
  <c r="C4" i="5"/>
  <c r="M3" i="5"/>
  <c r="O3" i="5" s="1"/>
  <c r="I3" i="5"/>
  <c r="F3" i="5"/>
  <c r="D13" i="5" s="1"/>
  <c r="C3" i="5"/>
  <c r="O2" i="5"/>
  <c r="M2" i="5"/>
  <c r="I2" i="5"/>
  <c r="F2" i="5"/>
  <c r="C2" i="5"/>
  <c r="E13" i="2"/>
  <c r="B27" i="7" s="1"/>
  <c r="E12" i="2"/>
  <c r="C15" i="8" s="1"/>
  <c r="E11" i="2"/>
  <c r="C12" i="8" s="1"/>
  <c r="E10" i="2"/>
  <c r="E9" i="2"/>
  <c r="E8" i="2"/>
  <c r="E7" i="2"/>
  <c r="E6" i="2"/>
  <c r="E5" i="2"/>
  <c r="E4" i="2"/>
  <c r="E3" i="2"/>
  <c r="C23" i="8" s="1"/>
  <c r="E2" i="2"/>
  <c r="C20" i="8" s="1"/>
  <c r="R40" i="7" l="1"/>
  <c r="B3" i="7"/>
  <c r="B11" i="7"/>
  <c r="B28" i="7"/>
  <c r="B29" i="7"/>
  <c r="B30" i="7"/>
  <c r="B31" i="7"/>
  <c r="B32" i="7"/>
  <c r="B33" i="7"/>
  <c r="B34" i="7"/>
  <c r="B35" i="7"/>
  <c r="B36" i="7"/>
  <c r="C10" i="8"/>
  <c r="C18" i="8"/>
  <c r="B4" i="7"/>
  <c r="B12" i="7"/>
  <c r="C2" i="8"/>
  <c r="C13" i="8"/>
  <c r="C21" i="8"/>
  <c r="B5" i="7"/>
  <c r="B13" i="7"/>
  <c r="B37" i="7"/>
  <c r="B38" i="7"/>
  <c r="B39" i="7"/>
  <c r="B40" i="7"/>
  <c r="C5" i="8"/>
  <c r="C16" i="8"/>
  <c r="C24" i="8"/>
  <c r="B6" i="7"/>
  <c r="B14" i="7"/>
  <c r="C11" i="8"/>
  <c r="C19" i="8"/>
  <c r="B7" i="7"/>
  <c r="B15" i="7"/>
  <c r="C3" i="8"/>
  <c r="C14" i="8"/>
  <c r="C22" i="8"/>
  <c r="B8" i="7"/>
  <c r="B16" i="7"/>
  <c r="Q16" i="7"/>
  <c r="R27" i="7" s="1"/>
  <c r="C9" i="8"/>
  <c r="C17" i="8"/>
  <c r="C25" i="8"/>
  <c r="B9" i="7"/>
  <c r="B17" i="7"/>
  <c r="B2" i="7"/>
  <c r="B10" i="7"/>
  <c r="B18" i="7"/>
  <c r="B19" i="7"/>
  <c r="B20" i="7"/>
  <c r="B21" i="7"/>
  <c r="B22" i="7"/>
  <c r="B23" i="7"/>
  <c r="B24" i="7"/>
  <c r="B25" i="7"/>
  <c r="B26" i="7"/>
  <c r="C4" i="8"/>
</calcChain>
</file>

<file path=xl/sharedStrings.xml><?xml version="1.0" encoding="utf-8"?>
<sst xmlns="http://schemas.openxmlformats.org/spreadsheetml/2006/main" count="678" uniqueCount="350">
  <si>
    <t>Etat</t>
  </si>
  <si>
    <t>Mission archi</t>
  </si>
  <si>
    <t>Dépot permis</t>
  </si>
  <si>
    <t>OK</t>
  </si>
  <si>
    <t>Realisation  plan de consulttaion + coupe</t>
  </si>
  <si>
    <t>Etude</t>
  </si>
  <si>
    <t>Etude de sol</t>
  </si>
  <si>
    <t>EN COURS</t>
  </si>
  <si>
    <t>Etude eau pluviale</t>
  </si>
  <si>
    <t>NON NECESSAIRE</t>
  </si>
  <si>
    <t>Etude thermique</t>
  </si>
  <si>
    <t>Recommandation isolation</t>
  </si>
  <si>
    <t>Macro lot</t>
  </si>
  <si>
    <t>Gros oeurvre</t>
  </si>
  <si>
    <t>Demolition</t>
  </si>
  <si>
    <t>Excavation</t>
  </si>
  <si>
    <t>Fondation</t>
  </si>
  <si>
    <t>construction</t>
  </si>
  <si>
    <t>Maconnerie</t>
  </si>
  <si>
    <t>Facade pierre</t>
  </si>
  <si>
    <t>Escalier pierre</t>
  </si>
  <si>
    <t>Parpaing isolé</t>
  </si>
  <si>
    <t>Sur elévatiopn terrasse actuelle  (structure metal ou polystirene)</t>
  </si>
  <si>
    <t>Charpente metalique</t>
  </si>
  <si>
    <t>Ossature</t>
  </si>
  <si>
    <t>Bardage / Isolation</t>
  </si>
  <si>
    <t>Pont rouant/ palan</t>
  </si>
  <si>
    <t xml:space="preserve">Bac acier </t>
  </si>
  <si>
    <t>Couverture</t>
  </si>
  <si>
    <t>Passerelle escalier corusive</t>
  </si>
  <si>
    <t>Menuiserie exterieur</t>
  </si>
  <si>
    <t>Second oeuvre</t>
  </si>
  <si>
    <t>platterie plaquiste</t>
  </si>
  <si>
    <t>carrelage</t>
  </si>
  <si>
    <t>menuiserie intérieure</t>
  </si>
  <si>
    <t>Lot Technique</t>
  </si>
  <si>
    <t>Sanitaire</t>
  </si>
  <si>
    <t>Electricité</t>
  </si>
  <si>
    <t>VMC</t>
  </si>
  <si>
    <t>Chauffage</t>
  </si>
  <si>
    <t>Process</t>
  </si>
  <si>
    <t>Bat</t>
  </si>
  <si>
    <t>Niveau</t>
  </si>
  <si>
    <t>Salle</t>
  </si>
  <si>
    <t>Surface (m2)</t>
  </si>
  <si>
    <t>Nom</t>
  </si>
  <si>
    <t>Usage</t>
  </si>
  <si>
    <t>Sol</t>
  </si>
  <si>
    <t>Sol précision</t>
  </si>
  <si>
    <t>Mur</t>
  </si>
  <si>
    <t>Prise 380</t>
  </si>
  <si>
    <t>Prise 220</t>
  </si>
  <si>
    <t>Réseau RJ45</t>
  </si>
  <si>
    <t>Eau Chaude</t>
  </si>
  <si>
    <t>Eau Froide</t>
  </si>
  <si>
    <t>Evacuation</t>
  </si>
  <si>
    <t>Air</t>
  </si>
  <si>
    <t>Porte  1</t>
  </si>
  <si>
    <t>Porte 2</t>
  </si>
  <si>
    <t>Porte 3</t>
  </si>
  <si>
    <t>Stockage  (existant)</t>
  </si>
  <si>
    <t>Existant</t>
  </si>
  <si>
    <t>sans objet</t>
  </si>
  <si>
    <t>Systeme existant</t>
  </si>
  <si>
    <t>existante</t>
  </si>
  <si>
    <t xml:space="preserve"> 1) B1 &lt;&gt; B2</t>
  </si>
  <si>
    <t>2) B1&lt;&gt;B2</t>
  </si>
  <si>
    <t>Salle de manutention + étiquetage + stockage</t>
  </si>
  <si>
    <t>Béton quartzé Crème</t>
  </si>
  <si>
    <t>Béton brut lasuré</t>
  </si>
  <si>
    <t>RJ45</t>
  </si>
  <si>
    <t>Oui</t>
  </si>
  <si>
    <t>non</t>
  </si>
  <si>
    <t>oui</t>
  </si>
  <si>
    <t>Puit canadien</t>
  </si>
  <si>
    <t>3) B2&lt;&gt;EX</t>
  </si>
  <si>
    <t>4) B2&lt;&gt;EX</t>
  </si>
  <si>
    <t>Caveau / boutique</t>
  </si>
  <si>
    <t>Parquet massif collé</t>
  </si>
  <si>
    <t>Plaque platre</t>
  </si>
  <si>
    <t>Non</t>
  </si>
  <si>
    <t>5) B2&lt;&gt;ext</t>
  </si>
  <si>
    <t>6) B2&lt;&gt;B3</t>
  </si>
  <si>
    <t>Bloc sanitaire</t>
  </si>
  <si>
    <t>Carrelage</t>
  </si>
  <si>
    <t>Carrelage platre</t>
  </si>
  <si>
    <t>Labo</t>
  </si>
  <si>
    <t xml:space="preserve">Open space </t>
  </si>
  <si>
    <t>B2&lt;&gt;SAS</t>
  </si>
  <si>
    <t>B2&lt;&gt;TER2</t>
  </si>
  <si>
    <t>Sanitaire (salle de bain)</t>
  </si>
  <si>
    <t>B2&lt;&gt;Couloir</t>
  </si>
  <si>
    <t>Cuisine</t>
  </si>
  <si>
    <t>B2&lt;&gt; Couloir</t>
  </si>
  <si>
    <t>Stockage Pallox</t>
  </si>
  <si>
    <t xml:space="preserve">S0&lt;&gt;S10 sectorielle </t>
  </si>
  <si>
    <t>Cave élevage</t>
  </si>
  <si>
    <t>double pente de 3%</t>
  </si>
  <si>
    <t>S10&lt;&gt;S11</t>
  </si>
  <si>
    <t>Chai à Barrique</t>
  </si>
  <si>
    <t>Béton Quartzé rouge</t>
  </si>
  <si>
    <t>pente 3%</t>
  </si>
  <si>
    <t>Brique</t>
  </si>
  <si>
    <t>Cave vinification</t>
  </si>
  <si>
    <t>Béton Quartzé Créme</t>
  </si>
  <si>
    <t xml:space="preserve"> </t>
  </si>
  <si>
    <t>Terrassement</t>
  </si>
  <si>
    <t xml:space="preserve"> Dépose et démolitions diverses,</t>
  </si>
  <si>
    <t>Batiments existant (hangard en parpeing)</t>
  </si>
  <si>
    <t xml:space="preserve"> Démolition appentis existant .</t>
  </si>
  <si>
    <t xml:space="preserve"> Terrassement en déblais,</t>
  </si>
  <si>
    <t>3700 m3</t>
  </si>
  <si>
    <t xml:space="preserve"> Stockage des matériaux sur site pour remblais ultérieur,</t>
  </si>
  <si>
    <t xml:space="preserve"> Mise en remblais techniques des matériaux issus du site,</t>
  </si>
  <si>
    <t>A la fin du chantier Pour mise à niveau réception vendange</t>
  </si>
  <si>
    <t xml:space="preserve"> Mise en remblais dans espaces verts des matériaux issus du site,</t>
  </si>
  <si>
    <t>A la fin du chantier</t>
  </si>
  <si>
    <t xml:space="preserve"> Réglage et compactage du fond de forme,</t>
  </si>
  <si>
    <t xml:space="preserve"> Géotextile,</t>
  </si>
  <si>
    <t xml:space="preserve"> Couche de forme en GNT 0/80, ép 20 cm</t>
  </si>
  <si>
    <t>420 m2</t>
  </si>
  <si>
    <t xml:space="preserve"> Couche de réglage en GNT 0/31.5 ép. 5cm,</t>
  </si>
  <si>
    <t xml:space="preserve"> Mise à niveau de regards existants.</t>
  </si>
  <si>
    <t>Excavation si version H</t>
  </si>
  <si>
    <t>200 m3</t>
  </si>
  <si>
    <t>revêtement sol</t>
  </si>
  <si>
    <t>caniveaux</t>
  </si>
  <si>
    <t>pente</t>
  </si>
  <si>
    <t>portes</t>
  </si>
  <si>
    <t>prises électriques</t>
  </si>
  <si>
    <t>lumière</t>
  </si>
  <si>
    <t>revêtement murs &amp; plafonds</t>
  </si>
  <si>
    <t>eau</t>
  </si>
  <si>
    <t>gaz</t>
  </si>
  <si>
    <t>température &amp; hygrométrie</t>
  </si>
  <si>
    <t>B3N0</t>
  </si>
  <si>
    <t>cuverie
élevage (&amp; malo)</t>
  </si>
  <si>
    <t>béton
ou carrelage</t>
  </si>
  <si>
    <t>une fente sur toute la longueur
un panier à une extrémité</t>
  </si>
  <si>
    <t>2,5% mini</t>
  </si>
  <si>
    <t>portes de 2m (vs 3m) suffisent</t>
  </si>
  <si>
    <t>2 prises 380V
1 prise 220V</t>
  </si>
  <si>
    <t>300 lux pour travail</t>
  </si>
  <si>
    <t>peinture résistante aux moisissures et lavages fréquents
pas d’angles vifs</t>
  </si>
  <si>
    <t>2 arrivées eau chaude et froide (à chaque extrémité)</t>
  </si>
  <si>
    <t>air comprimé (lavage fûts, machine à BIB)
azote
syst renouvellement air</t>
  </si>
  <si>
    <r>
      <rPr>
        <sz val="10"/>
        <color rgb="FFFF0000"/>
        <rFont val="Arial"/>
      </rPr>
      <t xml:space="preserve">clim réversible ou puit canadien ? </t>
    </r>
    <r>
      <rPr>
        <sz val="10"/>
        <color theme="1"/>
        <rFont val="Arial"/>
      </rPr>
      <t>gestion centrale de la température (chaud/froid) des cuves pour alimenter drapeaux 
temp. air = 16-18°C
temp. vin = 16-23°C 
Hr 50-75%</t>
    </r>
  </si>
  <si>
    <t xml:space="preserve">transfert du vin depuis la cuverie pour malo et élevage : 
- soit des trous dans le sol où on se branche puis écoulement 100% gravitaire pour les cuves situées au-dessus de la cuverie d'élevage
- soit utilisation de pompe et branchement au niveau des trous pour les cuves non situées au-dessus de la cuverie d'élevage </t>
  </si>
  <si>
    <t>B3N0'</t>
  </si>
  <si>
    <t>chai à barriques</t>
  </si>
  <si>
    <t>1 ou 2 fentes sur toute la longueur
1 ou 2 paniers à une extrémité</t>
  </si>
  <si>
    <t>azote (système mobile?)
syst renouvellement air</t>
  </si>
  <si>
    <t>puit canadien?
temp. air = 16-18°C 
Hr 50-75%</t>
  </si>
  <si>
    <t>B2N0S1</t>
  </si>
  <si>
    <t>stockage pallox</t>
  </si>
  <si>
    <t>béton</t>
  </si>
  <si>
    <t>un caniveau entre SP et ZE (si casse btle)</t>
  </si>
  <si>
    <t>1 prise en 220V (recharger transpal)</t>
  </si>
  <si>
    <t>400 lux pour circulation</t>
  </si>
  <si>
    <t>syst renouvellement air</t>
  </si>
  <si>
    <r>
      <rPr>
        <sz val="10"/>
        <color rgb="FF000000"/>
        <rFont val="Arial"/>
      </rPr>
      <t>puit canadien?</t>
    </r>
    <r>
      <rPr>
        <sz val="10"/>
        <color rgb="FF000000"/>
        <rFont val="Arial"/>
      </rPr>
      <t xml:space="preserve">
temp. air = 16-18°C 
Hr 50-75%</t>
    </r>
  </si>
  <si>
    <r>
      <rPr>
        <b/>
        <sz val="10"/>
        <color rgb="FF000000"/>
        <rFont val="Arial"/>
      </rPr>
      <t xml:space="preserve">zone étiquetage
</t>
    </r>
    <r>
      <rPr>
        <b/>
        <sz val="10"/>
        <color rgb="FF000000"/>
        <rFont val="Arial"/>
      </rPr>
      <t>+ stock btles étiquetées  caveau</t>
    </r>
  </si>
  <si>
    <t xml:space="preserve">2 prises en 380V
4 prises en 220V </t>
  </si>
  <si>
    <t>1 arrivée eau froide</t>
  </si>
  <si>
    <t>air comprimé (étiqueteuse)
syst renouvellement air</t>
  </si>
  <si>
    <t xml:space="preserve">clim réversible ?
</t>
  </si>
  <si>
    <r>
      <rPr>
        <b/>
        <sz val="10"/>
        <color rgb="FF000000"/>
        <rFont val="Arial"/>
      </rPr>
      <t xml:space="preserve">stockage commandes </t>
    </r>
    <r>
      <rPr>
        <b/>
        <sz val="10"/>
        <color rgb="FF000000"/>
        <rFont val="Arial"/>
      </rPr>
      <t>+ matières sèches</t>
    </r>
  </si>
  <si>
    <t>mettre une porte entre étiquetage et stockage ? -&gt; passage clark</t>
  </si>
  <si>
    <t>2 prises en 220V
+ une prise pour prestataire MEB</t>
  </si>
  <si>
    <t>clim réversible ? temp. air = 20°C 
Hr 50-75%</t>
  </si>
  <si>
    <t/>
  </si>
  <si>
    <t>B3N1</t>
  </si>
  <si>
    <t>CUVERIE</t>
  </si>
  <si>
    <t xml:space="preserve">béton </t>
  </si>
  <si>
    <t>un caniveau avec grilles sur toute la longueur, au centre</t>
  </si>
  <si>
    <t>décaler la porte donnant accès à la plateforme de réception de vendanges</t>
  </si>
  <si>
    <t>6 prises en 380V
3 prises en 220V
+ une prise pour la baladeuse</t>
  </si>
  <si>
    <t>3 arrivées eau chaude et froide 
+ 1 arrivée eau 80°C?</t>
  </si>
  <si>
    <t>azote
air comprimé (pressoir)
syst microbullage O2?
syst récup CO2 et/ou extracteur CO2?
syst renouvellement air</t>
  </si>
  <si>
    <r>
      <rPr>
        <sz val="10"/>
        <color theme="1"/>
        <rFont val="Arial"/>
      </rPr>
      <t>gestion centrale de la température (chaud/froid) des cuves pour alimenter drapeaux et serpentins
temp. liquide = 8-25°C</t>
    </r>
    <r>
      <rPr>
        <sz val="10"/>
        <color rgb="FFFF0000"/>
        <rFont val="Arial"/>
      </rPr>
      <t xml:space="preserve">
</t>
    </r>
    <r>
      <rPr>
        <sz val="10"/>
        <color theme="1"/>
        <rFont val="Arial"/>
      </rPr>
      <t xml:space="preserve">Hr 50-75%
</t>
    </r>
  </si>
  <si>
    <t>palan, escalier, passerelles, ouvertures pour réception de vendanges</t>
  </si>
  <si>
    <t>RECEPTION VENDANGES</t>
  </si>
  <si>
    <r>
      <rPr>
        <b/>
        <sz val="10"/>
        <color theme="1"/>
        <rFont val="Arial"/>
      </rPr>
      <t>PLATEFORME</t>
    </r>
    <r>
      <rPr>
        <b/>
        <sz val="10"/>
        <color theme="1"/>
        <rFont val="Arial"/>
      </rPr>
      <t xml:space="preserve">
</t>
    </r>
  </si>
  <si>
    <t>béton ou goudron</t>
  </si>
  <si>
    <t>4 prises en 380V</t>
  </si>
  <si>
    <t xml:space="preserve">40 lux pour travail
</t>
  </si>
  <si>
    <t>vendanges méca : avec benne élévatrice envoi des raisins dans goulotte (passage à travers le mur) puis ?? jusqu'à la cuve
fouloir + entonnoir situé au-dessus de la cuve
vendanges manuelles : avec benne élévatrice envoi des raisins dans érafloir+fouloir sur pieds puis transfert du raisin via cuvon mobile</t>
  </si>
  <si>
    <t xml:space="preserve">HANGAR </t>
  </si>
  <si>
    <t>une porte de 1,5m</t>
  </si>
  <si>
    <t>1 en 220V</t>
  </si>
  <si>
    <t>10 lux</t>
  </si>
  <si>
    <t>4,70*2,20 m² et
2,90 m en hauteur</t>
  </si>
  <si>
    <t>Type Bouvaude</t>
  </si>
  <si>
    <t>VOLUME (hL)</t>
  </si>
  <si>
    <t>Volume calculé</t>
  </si>
  <si>
    <t>LARGEUR (m) Interne</t>
  </si>
  <si>
    <t>EPAISSEUR DES PAROIS DES COTES</t>
  </si>
  <si>
    <t>LARGEUR EXT</t>
  </si>
  <si>
    <t>PROFONDEUR (m)</t>
  </si>
  <si>
    <t>EPAISSEUR DES PAROIS AVANT ET ARRIERE</t>
  </si>
  <si>
    <t>PROFONDEUR TOTALE</t>
  </si>
  <si>
    <t>HAUTEUR (m)
INTERNE</t>
  </si>
  <si>
    <t>EPAISSEUR DES PAROIS DESSUS ET DESSOUS</t>
  </si>
  <si>
    <t>HAUTEUR DES PIEDS</t>
  </si>
  <si>
    <t>HAUTEUR TOTALE</t>
  </si>
  <si>
    <t>Pied de dessus
+ plaque</t>
  </si>
  <si>
    <t>Hauteur totale</t>
  </si>
  <si>
    <t>NOMBRE DE CUVES</t>
  </si>
  <si>
    <t>B50</t>
  </si>
  <si>
    <t>B60</t>
  </si>
  <si>
    <t>LARGEUR TOTALE :</t>
  </si>
  <si>
    <t>m</t>
  </si>
  <si>
    <t>AUTRE SOLUTION : QUE DES CUVES DE 50 ET 60 HL</t>
  </si>
  <si>
    <t>matériel</t>
  </si>
  <si>
    <t>cuverie élevage (&amp; malo)</t>
  </si>
  <si>
    <r>
      <rPr>
        <sz val="10"/>
        <color theme="1"/>
        <rFont val="Arial"/>
      </rPr>
      <t xml:space="preserve">1 pompe + qq tuyaux
</t>
    </r>
    <r>
      <rPr>
        <sz val="10"/>
        <color rgb="FFFF0000"/>
        <rFont val="Arial"/>
      </rPr>
      <t>cuves malo/élevage rouges : 8 petites cuves inox de 20-35hL (le reste de l'élevage se fait à l'étage cuverie) + 3 cuves acier 55hL + 83hL</t>
    </r>
    <r>
      <rPr>
        <sz val="10"/>
        <color theme="1"/>
        <rFont val="Arial"/>
      </rPr>
      <t xml:space="preserve">
</t>
    </r>
    <r>
      <rPr>
        <sz val="10"/>
        <color rgb="FF0000FF"/>
        <rFont val="Arial"/>
      </rPr>
      <t>blancs &amp; rosés : 4 cuves inox (1*30hL, 3*50hL) + 4 ou 5 demi-muids pour vinif/élevage blancs (25hL)</t>
    </r>
    <r>
      <rPr>
        <sz val="10"/>
        <color rgb="FFFF0000"/>
        <rFont val="Arial"/>
      </rPr>
      <t xml:space="preserve">
</t>
    </r>
    <r>
      <rPr>
        <sz val="10"/>
        <color theme="1"/>
        <rFont val="Arial"/>
      </rPr>
      <t>agitateur
machine à BIB
bureau</t>
    </r>
  </si>
  <si>
    <r>
      <rPr>
        <sz val="10"/>
        <color rgb="FFFF0000"/>
        <rFont val="Arial"/>
      </rPr>
      <t xml:space="preserve">demi-muids : 6?
fûts 228L : 24?
foudres : 4*30hL?
contenants en grès : 6*5hL?
</t>
    </r>
    <r>
      <rPr>
        <sz val="10"/>
        <color rgb="FF000000"/>
        <rFont val="Arial"/>
      </rPr>
      <t>système pour ouiller + btle gaz</t>
    </r>
  </si>
  <si>
    <t>total : 240hL</t>
  </si>
  <si>
    <t>B2N0</t>
  </si>
  <si>
    <t>80 pallox (300hL) 
les 3 transpalettes</t>
  </si>
  <si>
    <t>zone étiquetage
+ stock btles étiquetées caveau</t>
  </si>
  <si>
    <t>étiqueteuse + scotcheuse à cartons
compresseur
ordinateur + imprimante + enrouleur à étiquettes
armoire pour ranger les stocks d'étiquettes et capsules</t>
  </si>
  <si>
    <t>stockage commandes + matières sèches</t>
  </si>
  <si>
    <r>
      <rPr>
        <sz val="10"/>
        <color rgb="FFFF0000"/>
        <rFont val="Arial"/>
      </rPr>
      <t>2 cuves de 50hL à chapeau flottant pour les mises ?</t>
    </r>
    <r>
      <rPr>
        <sz val="10"/>
        <color theme="1"/>
        <rFont val="Arial"/>
      </rPr>
      <t xml:space="preserve">
fenwick (fourches qui peuvent pivoter)
ranger les tanks à lait dans l'ancienne cave</t>
    </r>
  </si>
  <si>
    <r>
      <rPr>
        <sz val="10"/>
        <color rgb="FFFF0000"/>
        <rFont val="Arial"/>
      </rPr>
      <t>cuves béton : 4 cuves de 60hL + 12 cuves de 50 hL 
prévoir 7 cuves bois/inox/fibres : à positionner en face des cuves béton</t>
    </r>
    <r>
      <rPr>
        <sz val="10"/>
        <color theme="1"/>
        <rFont val="Arial"/>
      </rPr>
      <t xml:space="preserve">
tuyau fixe pour envoyer en sortie de fouloir raisins pour blanc et rosé jusqu'au pressoir (ou tuyau bleu)
zone rangement : 2 pompes, kreyer, petit matériel, karsher, matériel de remplacement et de bricolage
pressoir 
zone rangement séparé : produits oeno et de nettoyage (pièce "bureau")
espace pour suspendre tuyaux, raccords : derrière les cuves béton</t>
    </r>
  </si>
  <si>
    <r>
      <rPr>
        <b/>
        <sz val="10"/>
        <color theme="1"/>
        <rFont val="Arial"/>
      </rPr>
      <t>PLATEFORME</t>
    </r>
    <r>
      <rPr>
        <b/>
        <sz val="10"/>
        <color theme="1"/>
        <rFont val="Arial"/>
      </rPr>
      <t xml:space="preserve">
</t>
    </r>
  </si>
  <si>
    <t>érafloir &amp; fouloir, pompe à marc, tuyau bleu, canne et coudes en inox
tapis à roulettes, bavette, entonnoir
pallox en plastique (pour le décuvage)</t>
  </si>
  <si>
    <t>rangement du matériel de réception de vendanges</t>
  </si>
  <si>
    <t>Cuves inox pour vinif des blancs et rosés</t>
  </si>
  <si>
    <t>inox 316</t>
  </si>
  <si>
    <t>50 hL, privilégier la hauteur</t>
  </si>
  <si>
    <t>chapeau flottant ou système d’inertage continu</t>
  </si>
  <si>
    <t>éventuellement 2 portes ou vanne du bas spéciale pour débourbage si une seule porte</t>
  </si>
  <si>
    <t>2 vannes à boule, diamètre 40mm, pas de vis MACON</t>
  </si>
  <si>
    <t>dégustateur, réglette</t>
  </si>
  <si>
    <t>hautes sur pied</t>
  </si>
  <si>
    <t>serpentin intégré dans la paroi pour la thermorégulation, une sonde pour la température</t>
  </si>
  <si>
    <t>Cuves pour FA des rouges</t>
  </si>
  <si>
    <t>volumes variables : cf. onglet LOT CUVES BETON</t>
  </si>
  <si>
    <t>brut?</t>
  </si>
  <si>
    <t>porte au ras du bord, pente vers l'avant</t>
  </si>
  <si>
    <r>
      <rPr>
        <sz val="10"/>
        <color rgb="FFFF0000"/>
        <rFont val="Arial"/>
      </rPr>
      <t xml:space="preserve">ouverture de 0,8-1m </t>
    </r>
    <r>
      <rPr>
        <sz val="10"/>
        <color rgb="FF000000"/>
        <rFont val="Arial"/>
      </rPr>
      <t>sur le dessus + cheminée de 20cm de haut</t>
    </r>
  </si>
  <si>
    <t>hautes sur pied (80cm)</t>
  </si>
  <si>
    <r>
      <rPr>
        <sz val="10"/>
        <color rgb="FF000000"/>
        <rFont val="Arial"/>
      </rPr>
      <t xml:space="preserve">2 vannes </t>
    </r>
    <r>
      <rPr>
        <sz val="10"/>
        <color rgb="FFFF0000"/>
        <rFont val="Arial"/>
      </rPr>
      <t>papillon ou boule</t>
    </r>
    <r>
      <rPr>
        <sz val="10"/>
        <color rgb="FF000000"/>
        <rFont val="Arial"/>
      </rPr>
      <t>, diamètre 40mm, pas de vis MACON</t>
    </r>
  </si>
  <si>
    <t>grille/tamis derrière les vannes</t>
  </si>
  <si>
    <t>thermorégulation fixe (+ sonde)</t>
  </si>
  <si>
    <t>bois/inox/fibre</t>
  </si>
  <si>
    <t xml:space="preserve">volumes variables ; partir sur 2m de diamètre </t>
  </si>
  <si>
    <r>
      <rPr>
        <sz val="10"/>
        <color rgb="FFFF0000"/>
        <rFont val="Arial"/>
      </rPr>
      <t xml:space="preserve">ouverture : 1m </t>
    </r>
    <r>
      <rPr>
        <sz val="10"/>
        <color rgb="FF000000"/>
        <rFont val="Arial"/>
      </rPr>
      <t>sur le dessus + cheminée de 20cm de haut</t>
    </r>
  </si>
  <si>
    <r>
      <rPr>
        <sz val="10"/>
        <color rgb="FF000000"/>
        <rFont val="Arial"/>
      </rPr>
      <t xml:space="preserve">2 vannes </t>
    </r>
    <r>
      <rPr>
        <sz val="10"/>
        <color rgb="FFFF0000"/>
        <rFont val="Arial"/>
      </rPr>
      <t>papillon ou boule</t>
    </r>
    <r>
      <rPr>
        <sz val="10"/>
        <color rgb="FF000000"/>
        <rFont val="Arial"/>
      </rPr>
      <t>, diamètre 40mm, pas de vis MACON</t>
    </r>
  </si>
  <si>
    <t>thermorégulation fixe</t>
  </si>
  <si>
    <r>
      <rPr>
        <sz val="10"/>
        <color rgb="FF000000"/>
        <rFont val="Arial"/>
      </rPr>
      <t xml:space="preserve">pour toutes, </t>
    </r>
    <r>
      <rPr>
        <b/>
        <sz val="10"/>
        <color rgb="FF000000"/>
        <rFont val="Arial"/>
      </rPr>
      <t>système de remontage automatisé</t>
    </r>
    <r>
      <rPr>
        <sz val="10"/>
        <color rgb="FF000000"/>
        <rFont val="Arial"/>
      </rPr>
      <t xml:space="preserve"> :</t>
    </r>
  </si>
  <si>
    <t xml:space="preserve">électrovanne en bas et en haut </t>
  </si>
  <si>
    <t>tubulaire extérieur : relie les 2 électrovannes puis rentre dans la cuve au niveau de la cheminée</t>
  </si>
  <si>
    <t>coude + arroseur rotatif centré dans la cuve</t>
  </si>
  <si>
    <t>Cuve</t>
  </si>
  <si>
    <t>LIEUX</t>
  </si>
  <si>
    <t>SALLE</t>
  </si>
  <si>
    <t>NOM</t>
  </si>
  <si>
    <t>FONCTION</t>
  </si>
  <si>
    <t>VOLUME</t>
  </si>
  <si>
    <t>MATIERE</t>
  </si>
  <si>
    <t>Refrigérée</t>
  </si>
  <si>
    <t>Chapeau Flottant</t>
  </si>
  <si>
    <t>Volume Rouge</t>
  </si>
  <si>
    <t>Volume Blanc</t>
  </si>
  <si>
    <t>Volume Rosé</t>
  </si>
  <si>
    <t>Parcelles</t>
  </si>
  <si>
    <t>geekable</t>
  </si>
  <si>
    <t>Poid liquide</t>
  </si>
  <si>
    <t>Poid estimé cuve</t>
  </si>
  <si>
    <t>Poid total cuve (t)</t>
  </si>
  <si>
    <t>Poid par dalle</t>
  </si>
  <si>
    <t>Rouge</t>
  </si>
  <si>
    <t>BETON</t>
  </si>
  <si>
    <t>OUI</t>
  </si>
  <si>
    <t>NON</t>
  </si>
  <si>
    <t>grenache Simone</t>
  </si>
  <si>
    <t>grenache Clos + sorgho actuel</t>
  </si>
  <si>
    <t>marselan Bacchus</t>
  </si>
  <si>
    <t>marselan Bouvaude</t>
  </si>
  <si>
    <t>grenache dessus Chauvin</t>
  </si>
  <si>
    <t>marselan sous Chauvin + Clos</t>
  </si>
  <si>
    <t>grenache haut Bourdis droite + sous les pins</t>
  </si>
  <si>
    <t>ex marselan Bourdis droite + sous les pins</t>
  </si>
  <si>
    <t>grenache Claude</t>
  </si>
  <si>
    <t>syrah Garenne grande</t>
  </si>
  <si>
    <t>grenache sous vial + en face du bureau</t>
  </si>
  <si>
    <t>syrah travers lavande + haut Bourdis droite + travers Bourdis + Baliguet</t>
  </si>
  <si>
    <t>syrah bas Bourdis droite + sous les pins</t>
  </si>
  <si>
    <t>syrah Bois Vieux</t>
  </si>
  <si>
    <t>METAL EMAILLE</t>
  </si>
  <si>
    <t>grenache Croix Rouge</t>
  </si>
  <si>
    <t>FIBRE VERRE</t>
  </si>
  <si>
    <t>carignan clos</t>
  </si>
  <si>
    <t>syrah Pointe Garenne</t>
  </si>
  <si>
    <t>carignan Bourdis</t>
  </si>
  <si>
    <t>syrah Garenne petite</t>
  </si>
  <si>
    <t>Rosé</t>
  </si>
  <si>
    <t>INOX</t>
  </si>
  <si>
    <t>syrah Pontillon + mourvèdre + grenache bas Bourdis droite</t>
  </si>
  <si>
    <t>Blanc</t>
  </si>
  <si>
    <t>viognier + marsanne</t>
  </si>
  <si>
    <t>roussanne</t>
  </si>
  <si>
    <t>floréal</t>
  </si>
  <si>
    <t>Barriques</t>
  </si>
  <si>
    <t>TOTAL ELEVAGE</t>
  </si>
  <si>
    <t>TOTAL VOLUME VINIF</t>
  </si>
  <si>
    <t>TOTAL VOLUME VENDANGE (-20%)</t>
  </si>
  <si>
    <t>TOTAL VIN FINI APRES VINIF</t>
  </si>
  <si>
    <t>Matériel</t>
  </si>
  <si>
    <t>LIEU DESTINATION</t>
  </si>
  <si>
    <t>EXISTANT/ A ACHETER</t>
  </si>
  <si>
    <t>pompe violette</t>
  </si>
  <si>
    <t xml:space="preserve">existant </t>
  </si>
  <si>
    <t>pompe rouge</t>
  </si>
  <si>
    <t>pompe avec télécommande</t>
  </si>
  <si>
    <t xml:space="preserve">à acheter </t>
  </si>
  <si>
    <t>tuyau petit jaune 1</t>
  </si>
  <si>
    <t>tuyau petit jaune 2</t>
  </si>
  <si>
    <t>tuyau petit jaune 3</t>
  </si>
  <si>
    <t>tuyau moyen jaune</t>
  </si>
  <si>
    <t>tuyau moyen gris</t>
  </si>
  <si>
    <t>tuyau grand jaune</t>
  </si>
  <si>
    <t>tuyau grand gris</t>
  </si>
  <si>
    <t>agitateur</t>
  </si>
  <si>
    <t>machine à BIB</t>
  </si>
  <si>
    <t>système ouillage</t>
  </si>
  <si>
    <t>transpalette rouge</t>
  </si>
  <si>
    <t>transpalette vert</t>
  </si>
  <si>
    <t>transpalette jaune</t>
  </si>
  <si>
    <t>transpalette stockage bas</t>
  </si>
  <si>
    <t>transpalette manuel</t>
  </si>
  <si>
    <t>étiqueteuse</t>
  </si>
  <si>
    <t>scotcheuse à carton</t>
  </si>
  <si>
    <t>imprimante</t>
  </si>
  <si>
    <t>enrouleur</t>
  </si>
  <si>
    <t>fenwick avec fourches pivotantes</t>
  </si>
  <si>
    <t>tuyau bleu</t>
  </si>
  <si>
    <t>canne inox</t>
  </si>
  <si>
    <t>pompe à marc</t>
  </si>
  <si>
    <t>pressoir pneumatique</t>
  </si>
  <si>
    <t>Kreyer</t>
  </si>
  <si>
    <t>Karsher</t>
  </si>
  <si>
    <t>érafloir</t>
  </si>
  <si>
    <t>fouloir</t>
  </si>
  <si>
    <t>tapis à roulette + bavette</t>
  </si>
  <si>
    <t>entonnoir</t>
  </si>
  <si>
    <t>pallox en plastique</t>
  </si>
  <si>
    <t>automatisme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</si>
</sst>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2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0"/>
      <color rgb="FFFF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FF0000"/>
      <name val="Arial"/>
    </font>
    <font>
      <b/>
      <sz val="10"/>
      <color theme="1"/>
      <name val="Arial"/>
      <scheme val="minor"/>
    </font>
    <font>
      <b/>
      <sz val="10"/>
      <color rgb="FFFF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sz val="10"/>
      <color rgb="FFFF0000"/>
      <name val="Arial"/>
    </font>
    <font>
      <b/>
      <sz val="10"/>
      <color theme="1"/>
      <name val="Arial"/>
      <scheme val="minor"/>
    </font>
    <font>
      <i/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rgb="FF0000FF"/>
      <name val="Arial"/>
    </font>
    <font>
      <sz val="10"/>
      <color rgb="FFFF0000"/>
      <name val="Arial"/>
      <family val="2"/>
      <scheme val="minor"/>
    </font>
    <font>
      <i/>
      <sz val="10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quotePrefix="1" applyFont="1" applyAlignment="1">
      <alignment vertical="center" wrapText="1"/>
    </xf>
    <xf numFmtId="0" fontId="7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3" borderId="0" xfId="0" applyFont="1" applyFill="1" applyAlignment="1"/>
    <xf numFmtId="0" fontId="8" fillId="3" borderId="0" xfId="0" applyFont="1" applyFill="1" applyAlignment="1"/>
    <xf numFmtId="0" fontId="1" fillId="4" borderId="0" xfId="0" applyFont="1" applyFill="1" applyAlignment="1"/>
    <xf numFmtId="0" fontId="8" fillId="4" borderId="0" xfId="0" applyFont="1" applyFill="1" applyAlignment="1"/>
    <xf numFmtId="0" fontId="1" fillId="5" borderId="0" xfId="0" applyFont="1" applyFill="1" applyAlignment="1"/>
    <xf numFmtId="0" fontId="8" fillId="5" borderId="0" xfId="0" applyFont="1" applyFill="1" applyAlignment="1"/>
    <xf numFmtId="0" fontId="1" fillId="2" borderId="0" xfId="0" applyFont="1" applyFill="1" applyAlignment="1"/>
    <xf numFmtId="0" fontId="8" fillId="2" borderId="0" xfId="0" applyFont="1" applyFill="1" applyAlignment="1"/>
    <xf numFmtId="0" fontId="1" fillId="2" borderId="0" xfId="0" applyFont="1" applyFill="1"/>
    <xf numFmtId="0" fontId="8" fillId="6" borderId="0" xfId="0" applyFont="1" applyFill="1" applyAlignment="1"/>
    <xf numFmtId="0" fontId="8" fillId="6" borderId="0" xfId="0" applyFont="1" applyFill="1"/>
    <xf numFmtId="0" fontId="9" fillId="6" borderId="0" xfId="0" applyFont="1" applyFill="1" applyAlignment="1"/>
    <xf numFmtId="2" fontId="1" fillId="3" borderId="0" xfId="0" applyNumberFormat="1" applyFont="1" applyFill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6" borderId="0" xfId="0" applyFont="1" applyFill="1" applyAlignment="1"/>
    <xf numFmtId="0" fontId="14" fillId="6" borderId="0" xfId="0" applyFont="1" applyFill="1" applyAlignment="1">
      <alignment vertical="center"/>
    </xf>
    <xf numFmtId="0" fontId="15" fillId="0" borderId="0" xfId="0" applyFont="1" applyAlignment="1"/>
    <xf numFmtId="0" fontId="14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/>
    <xf numFmtId="0" fontId="16" fillId="0" borderId="0" xfId="0" applyFont="1"/>
    <xf numFmtId="0" fontId="5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vertical="center"/>
    </xf>
    <xf numFmtId="0" fontId="17" fillId="0" borderId="0" xfId="0" applyFont="1" applyAlignment="1"/>
    <xf numFmtId="0" fontId="18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17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20" fillId="0" borderId="0" xfId="0" applyFont="1" applyAlignment="1"/>
    <xf numFmtId="0" fontId="20" fillId="0" borderId="0" xfId="0" applyFont="1"/>
    <xf numFmtId="0" fontId="21" fillId="0" borderId="0" xfId="0" applyFont="1" applyAlignment="1"/>
    <xf numFmtId="0" fontId="2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0"/>
  <sheetViews>
    <sheetView workbookViewId="0"/>
  </sheetViews>
  <sheetFormatPr baseColWidth="10" defaultColWidth="12.5703125" defaultRowHeight="15.75" customHeight="1" x14ac:dyDescent="0.2"/>
  <cols>
    <col min="2" max="2" width="18.42578125" customWidth="1"/>
    <col min="4" max="4" width="15.7109375" customWidth="1"/>
  </cols>
  <sheetData>
    <row r="1" spans="1:8" x14ac:dyDescent="0.2">
      <c r="H1" s="1" t="s">
        <v>0</v>
      </c>
    </row>
    <row r="2" spans="1:8" x14ac:dyDescent="0.2">
      <c r="A2" s="1" t="s">
        <v>1</v>
      </c>
    </row>
    <row r="3" spans="1:8" x14ac:dyDescent="0.2">
      <c r="B3" s="1" t="s">
        <v>2</v>
      </c>
      <c r="H3" s="1" t="s">
        <v>3</v>
      </c>
    </row>
    <row r="4" spans="1:8" x14ac:dyDescent="0.2">
      <c r="B4" s="1" t="s">
        <v>4</v>
      </c>
    </row>
    <row r="5" spans="1:8" x14ac:dyDescent="0.2">
      <c r="A5" s="1" t="s">
        <v>5</v>
      </c>
    </row>
    <row r="6" spans="1:8" x14ac:dyDescent="0.2">
      <c r="B6" s="1" t="s">
        <v>6</v>
      </c>
      <c r="H6" s="1" t="s">
        <v>7</v>
      </c>
    </row>
    <row r="7" spans="1:8" x14ac:dyDescent="0.2">
      <c r="B7" s="1" t="s">
        <v>8</v>
      </c>
      <c r="H7" s="1" t="s">
        <v>9</v>
      </c>
    </row>
    <row r="8" spans="1:8" x14ac:dyDescent="0.2">
      <c r="B8" s="1" t="s">
        <v>10</v>
      </c>
    </row>
    <row r="9" spans="1:8" x14ac:dyDescent="0.2">
      <c r="C9" s="1" t="s">
        <v>11</v>
      </c>
    </row>
    <row r="11" spans="1:8" x14ac:dyDescent="0.2">
      <c r="A11" s="1" t="s">
        <v>12</v>
      </c>
    </row>
    <row r="12" spans="1:8" x14ac:dyDescent="0.2">
      <c r="B12" s="1" t="s">
        <v>13</v>
      </c>
    </row>
    <row r="13" spans="1:8" x14ac:dyDescent="0.2">
      <c r="C13" s="1" t="s">
        <v>14</v>
      </c>
    </row>
    <row r="14" spans="1:8" x14ac:dyDescent="0.2">
      <c r="C14" s="1" t="s">
        <v>15</v>
      </c>
    </row>
    <row r="15" spans="1:8" x14ac:dyDescent="0.2">
      <c r="C15" s="1" t="s">
        <v>16</v>
      </c>
    </row>
    <row r="16" spans="1:8" x14ac:dyDescent="0.2">
      <c r="C16" s="1" t="s">
        <v>17</v>
      </c>
    </row>
    <row r="17" spans="2:4" x14ac:dyDescent="0.2">
      <c r="D17" s="1" t="s">
        <v>18</v>
      </c>
    </row>
    <row r="18" spans="2:4" x14ac:dyDescent="0.2">
      <c r="D18" s="1" t="s">
        <v>19</v>
      </c>
    </row>
    <row r="19" spans="2:4" x14ac:dyDescent="0.2">
      <c r="D19" s="1" t="s">
        <v>20</v>
      </c>
    </row>
    <row r="20" spans="2:4" x14ac:dyDescent="0.2">
      <c r="D20" s="1" t="s">
        <v>21</v>
      </c>
    </row>
    <row r="21" spans="2:4" x14ac:dyDescent="0.2">
      <c r="D21" s="1" t="s">
        <v>22</v>
      </c>
    </row>
    <row r="22" spans="2:4" x14ac:dyDescent="0.2">
      <c r="B22" s="1" t="s">
        <v>23</v>
      </c>
    </row>
    <row r="23" spans="2:4" x14ac:dyDescent="0.2">
      <c r="C23" s="1" t="s">
        <v>24</v>
      </c>
    </row>
    <row r="24" spans="2:4" x14ac:dyDescent="0.2">
      <c r="C24" s="1" t="s">
        <v>25</v>
      </c>
    </row>
    <row r="25" spans="2:4" x14ac:dyDescent="0.2">
      <c r="C25" s="1"/>
      <c r="D25" s="1" t="s">
        <v>26</v>
      </c>
    </row>
    <row r="26" spans="2:4" x14ac:dyDescent="0.2">
      <c r="C26" s="1" t="s">
        <v>27</v>
      </c>
    </row>
    <row r="27" spans="2:4" x14ac:dyDescent="0.2">
      <c r="C27" s="1" t="s">
        <v>28</v>
      </c>
    </row>
    <row r="28" spans="2:4" x14ac:dyDescent="0.2">
      <c r="C28" s="1" t="s">
        <v>29</v>
      </c>
    </row>
    <row r="29" spans="2:4" x14ac:dyDescent="0.2">
      <c r="C29" s="1" t="s">
        <v>30</v>
      </c>
    </row>
    <row r="31" spans="2:4" x14ac:dyDescent="0.2">
      <c r="B31" s="1" t="s">
        <v>31</v>
      </c>
    </row>
    <row r="32" spans="2:4" x14ac:dyDescent="0.2">
      <c r="C32" s="1" t="s">
        <v>32</v>
      </c>
    </row>
    <row r="33" spans="2:4" x14ac:dyDescent="0.2">
      <c r="C33" s="1" t="s">
        <v>33</v>
      </c>
    </row>
    <row r="34" spans="2:4" x14ac:dyDescent="0.2">
      <c r="C34" s="1" t="s">
        <v>34</v>
      </c>
    </row>
    <row r="35" spans="2:4" x14ac:dyDescent="0.2">
      <c r="B35" s="1" t="s">
        <v>35</v>
      </c>
    </row>
    <row r="36" spans="2:4" x14ac:dyDescent="0.2">
      <c r="C36" s="1" t="s">
        <v>36</v>
      </c>
    </row>
    <row r="37" spans="2:4" x14ac:dyDescent="0.2">
      <c r="C37" s="1" t="s">
        <v>37</v>
      </c>
    </row>
    <row r="38" spans="2:4" x14ac:dyDescent="0.2">
      <c r="D38" s="1" t="s">
        <v>38</v>
      </c>
    </row>
    <row r="39" spans="2:4" x14ac:dyDescent="0.2">
      <c r="C39" s="1" t="s">
        <v>39</v>
      </c>
    </row>
    <row r="40" spans="2:4" x14ac:dyDescent="0.2">
      <c r="B40" s="1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28"/>
  <sheetViews>
    <sheetView workbookViewId="0">
      <pane xSplit="6" topLeftCell="G1" activePane="topRight" state="frozen"/>
      <selection pane="topRight" activeCell="H2" sqref="H2"/>
    </sheetView>
  </sheetViews>
  <sheetFormatPr baseColWidth="10" defaultColWidth="12.5703125" defaultRowHeight="15.75" customHeight="1" x14ac:dyDescent="0.2"/>
  <cols>
    <col min="1" max="1" width="3.7109375" customWidth="1"/>
    <col min="2" max="2" width="6.42578125" customWidth="1"/>
    <col min="3" max="3" width="5" customWidth="1"/>
    <col min="4" max="4" width="10.42578125" customWidth="1"/>
    <col min="5" max="5" width="8.5703125" customWidth="1"/>
    <col min="6" max="6" width="39.140625" customWidth="1"/>
    <col min="7" max="7" width="27.42578125" customWidth="1"/>
    <col min="8" max="8" width="16.28515625" customWidth="1"/>
    <col min="9" max="9" width="17.42578125" customWidth="1"/>
    <col min="10" max="11" width="9.42578125" customWidth="1"/>
    <col min="12" max="13" width="10.5703125" customWidth="1"/>
    <col min="14" max="15" width="9.7109375" customWidth="1"/>
    <col min="16" max="16" width="8.85546875" customWidth="1"/>
    <col min="17" max="17" width="14.85546875" customWidth="1"/>
    <col min="18" max="18" width="10.5703125" customWidth="1"/>
    <col min="19" max="19" width="8.5703125" customWidth="1"/>
    <col min="20" max="20" width="7.85546875" customWidth="1"/>
  </cols>
  <sheetData>
    <row r="1" spans="1:20" x14ac:dyDescent="0.2">
      <c r="A1" s="1" t="s">
        <v>41</v>
      </c>
      <c r="B1" s="1" t="s">
        <v>42</v>
      </c>
      <c r="C1" s="1" t="s">
        <v>43</v>
      </c>
      <c r="D1" s="1" t="s">
        <v>44</v>
      </c>
      <c r="E1" s="1" t="s">
        <v>45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  <c r="N1" s="1" t="s">
        <v>54</v>
      </c>
      <c r="O1" s="1" t="s">
        <v>55</v>
      </c>
      <c r="P1" s="1" t="s">
        <v>56</v>
      </c>
      <c r="Q1" s="1" t="s">
        <v>39</v>
      </c>
      <c r="R1" s="1" t="s">
        <v>57</v>
      </c>
      <c r="S1" s="1" t="s">
        <v>58</v>
      </c>
      <c r="T1" s="1" t="s">
        <v>59</v>
      </c>
    </row>
    <row r="2" spans="1:20" x14ac:dyDescent="0.2">
      <c r="A2" s="1">
        <v>1</v>
      </c>
      <c r="B2" s="1">
        <v>0</v>
      </c>
      <c r="C2" s="1">
        <v>1</v>
      </c>
      <c r="D2" s="1">
        <v>100</v>
      </c>
      <c r="E2" s="2" t="str">
        <f t="shared" ref="E2:E13" si="0">"B"&amp;TEXT(A2,"0")&amp;"N"&amp;TEXT(B2,"0")&amp;"S"&amp;TEXT(C2,"0")</f>
        <v>B1N0S1</v>
      </c>
      <c r="F2" s="1" t="s">
        <v>60</v>
      </c>
      <c r="G2" s="1" t="s">
        <v>61</v>
      </c>
      <c r="H2" s="1"/>
      <c r="I2" s="1" t="s">
        <v>61</v>
      </c>
      <c r="J2" s="1" t="s">
        <v>62</v>
      </c>
      <c r="K2" s="1" t="s">
        <v>62</v>
      </c>
      <c r="L2" s="1" t="s">
        <v>62</v>
      </c>
      <c r="M2" s="1" t="s">
        <v>62</v>
      </c>
      <c r="N2" s="1" t="s">
        <v>62</v>
      </c>
      <c r="O2" s="1" t="s">
        <v>62</v>
      </c>
      <c r="P2" s="1" t="s">
        <v>62</v>
      </c>
      <c r="Q2" s="1" t="s">
        <v>63</v>
      </c>
      <c r="R2" s="1" t="s">
        <v>64</v>
      </c>
      <c r="S2" s="1" t="s">
        <v>65</v>
      </c>
      <c r="T2" s="1" t="s">
        <v>66</v>
      </c>
    </row>
    <row r="3" spans="1:20" x14ac:dyDescent="0.2">
      <c r="A3" s="1">
        <v>2</v>
      </c>
      <c r="B3" s="1">
        <v>0</v>
      </c>
      <c r="C3" s="1">
        <v>2</v>
      </c>
      <c r="D3" s="1">
        <v>138</v>
      </c>
      <c r="E3" s="2" t="str">
        <f t="shared" si="0"/>
        <v>B2N0S2</v>
      </c>
      <c r="F3" s="1" t="s">
        <v>67</v>
      </c>
      <c r="G3" s="1" t="s">
        <v>68</v>
      </c>
      <c r="H3" s="1"/>
      <c r="I3" s="1" t="s">
        <v>69</v>
      </c>
      <c r="J3" s="1">
        <v>4</v>
      </c>
      <c r="K3" s="1">
        <v>4</v>
      </c>
      <c r="L3" s="1" t="s">
        <v>70</v>
      </c>
      <c r="M3" s="1" t="s">
        <v>71</v>
      </c>
      <c r="N3" s="1" t="s">
        <v>71</v>
      </c>
      <c r="O3" s="1" t="s">
        <v>72</v>
      </c>
      <c r="P3" s="1" t="s">
        <v>73</v>
      </c>
      <c r="Q3" s="1" t="s">
        <v>74</v>
      </c>
      <c r="R3" s="1" t="s">
        <v>75</v>
      </c>
      <c r="S3" s="1" t="s">
        <v>76</v>
      </c>
    </row>
    <row r="4" spans="1:20" x14ac:dyDescent="0.2">
      <c r="A4" s="1">
        <v>2</v>
      </c>
      <c r="B4" s="1">
        <v>1</v>
      </c>
      <c r="C4" s="1">
        <v>3</v>
      </c>
      <c r="D4" s="1">
        <v>105</v>
      </c>
      <c r="E4" s="2" t="str">
        <f t="shared" si="0"/>
        <v>B2N1S3</v>
      </c>
      <c r="F4" s="1" t="s">
        <v>77</v>
      </c>
      <c r="G4" s="1" t="s">
        <v>78</v>
      </c>
      <c r="H4" s="1"/>
      <c r="I4" s="1" t="s">
        <v>79</v>
      </c>
      <c r="J4" s="1">
        <v>0</v>
      </c>
      <c r="K4" s="1">
        <v>6</v>
      </c>
      <c r="L4" s="1">
        <v>4</v>
      </c>
      <c r="M4" s="1" t="s">
        <v>71</v>
      </c>
      <c r="N4" s="1" t="s">
        <v>71</v>
      </c>
      <c r="O4" s="1" t="s">
        <v>71</v>
      </c>
      <c r="P4" s="1" t="s">
        <v>80</v>
      </c>
      <c r="Q4" s="1" t="s">
        <v>74</v>
      </c>
      <c r="R4" s="1" t="s">
        <v>81</v>
      </c>
      <c r="S4" s="1" t="s">
        <v>82</v>
      </c>
    </row>
    <row r="5" spans="1:20" x14ac:dyDescent="0.2">
      <c r="A5" s="1">
        <v>2</v>
      </c>
      <c r="B5" s="1">
        <v>1</v>
      </c>
      <c r="C5" s="1">
        <v>4</v>
      </c>
      <c r="D5" s="1">
        <v>17.54</v>
      </c>
      <c r="E5" s="2" t="str">
        <f t="shared" si="0"/>
        <v>B2N1S4</v>
      </c>
      <c r="F5" s="1" t="s">
        <v>83</v>
      </c>
      <c r="G5" s="1" t="s">
        <v>84</v>
      </c>
      <c r="H5" s="1"/>
      <c r="I5" s="1" t="s">
        <v>85</v>
      </c>
      <c r="J5" s="1">
        <v>0</v>
      </c>
      <c r="K5" s="1">
        <v>1</v>
      </c>
      <c r="L5" s="1">
        <v>0</v>
      </c>
      <c r="M5" s="1" t="s">
        <v>71</v>
      </c>
      <c r="N5" s="1" t="s">
        <v>71</v>
      </c>
      <c r="O5" s="1" t="s">
        <v>71</v>
      </c>
      <c r="P5" s="1" t="s">
        <v>80</v>
      </c>
      <c r="Q5" s="1" t="s">
        <v>74</v>
      </c>
    </row>
    <row r="6" spans="1:20" x14ac:dyDescent="0.2">
      <c r="A6" s="1">
        <v>2</v>
      </c>
      <c r="B6" s="1">
        <v>1</v>
      </c>
      <c r="C6" s="1">
        <v>5</v>
      </c>
      <c r="D6" s="1">
        <v>18.45</v>
      </c>
      <c r="E6" s="2" t="str">
        <f t="shared" si="0"/>
        <v>B2N1S5</v>
      </c>
      <c r="F6" s="1" t="s">
        <v>86</v>
      </c>
      <c r="G6" s="1" t="s">
        <v>84</v>
      </c>
      <c r="H6" s="1"/>
      <c r="I6" s="1" t="s">
        <v>79</v>
      </c>
      <c r="J6" s="1">
        <v>1</v>
      </c>
      <c r="K6" s="1">
        <v>2</v>
      </c>
      <c r="L6" s="1">
        <v>1</v>
      </c>
      <c r="M6" s="1" t="s">
        <v>71</v>
      </c>
      <c r="N6" s="1" t="s">
        <v>71</v>
      </c>
      <c r="O6" s="1" t="s">
        <v>71</v>
      </c>
      <c r="P6" s="1" t="s">
        <v>80</v>
      </c>
      <c r="Q6" s="1" t="s">
        <v>74</v>
      </c>
    </row>
    <row r="7" spans="1:20" x14ac:dyDescent="0.2">
      <c r="A7" s="1">
        <v>2</v>
      </c>
      <c r="B7" s="1">
        <v>2</v>
      </c>
      <c r="C7" s="1">
        <v>6</v>
      </c>
      <c r="D7" s="1">
        <v>48</v>
      </c>
      <c r="E7" s="2" t="str">
        <f t="shared" si="0"/>
        <v>B2N2S6</v>
      </c>
      <c r="F7" s="1" t="s">
        <v>87</v>
      </c>
      <c r="G7" s="1" t="s">
        <v>78</v>
      </c>
      <c r="H7" s="1"/>
      <c r="I7" s="1" t="s">
        <v>79</v>
      </c>
      <c r="J7" s="1">
        <v>0</v>
      </c>
      <c r="K7" s="1">
        <v>6</v>
      </c>
      <c r="L7" s="1">
        <v>6</v>
      </c>
      <c r="M7" s="1" t="s">
        <v>80</v>
      </c>
      <c r="N7" s="1" t="s">
        <v>80</v>
      </c>
      <c r="O7" s="1" t="s">
        <v>80</v>
      </c>
      <c r="P7" s="1" t="s">
        <v>80</v>
      </c>
      <c r="Q7" s="1" t="s">
        <v>74</v>
      </c>
      <c r="R7" s="1" t="s">
        <v>88</v>
      </c>
      <c r="S7" s="1" t="s">
        <v>89</v>
      </c>
    </row>
    <row r="8" spans="1:20" x14ac:dyDescent="0.2">
      <c r="A8" s="1">
        <v>2</v>
      </c>
      <c r="B8" s="1">
        <v>2</v>
      </c>
      <c r="C8" s="1">
        <v>7</v>
      </c>
      <c r="D8" s="1">
        <v>6.37</v>
      </c>
      <c r="E8" s="2" t="str">
        <f t="shared" si="0"/>
        <v>B2N2S7</v>
      </c>
      <c r="F8" s="1" t="s">
        <v>90</v>
      </c>
      <c r="G8" s="1" t="s">
        <v>84</v>
      </c>
      <c r="H8" s="1"/>
      <c r="I8" s="1" t="s">
        <v>79</v>
      </c>
      <c r="J8" s="1">
        <v>0</v>
      </c>
      <c r="K8" s="1">
        <v>2</v>
      </c>
      <c r="L8" s="1">
        <v>0</v>
      </c>
      <c r="M8" s="1" t="s">
        <v>71</v>
      </c>
      <c r="N8" s="1" t="s">
        <v>71</v>
      </c>
      <c r="O8" s="1" t="s">
        <v>71</v>
      </c>
      <c r="P8" s="1" t="s">
        <v>80</v>
      </c>
      <c r="Q8" s="1" t="s">
        <v>74</v>
      </c>
      <c r="R8" s="1" t="s">
        <v>91</v>
      </c>
    </row>
    <row r="9" spans="1:20" x14ac:dyDescent="0.2">
      <c r="A9" s="1">
        <v>2</v>
      </c>
      <c r="B9" s="1">
        <v>2</v>
      </c>
      <c r="C9" s="1">
        <v>8</v>
      </c>
      <c r="D9" s="1">
        <v>15.7</v>
      </c>
      <c r="E9" s="2" t="str">
        <f t="shared" si="0"/>
        <v>B2N2S8</v>
      </c>
      <c r="F9" s="1" t="s">
        <v>92</v>
      </c>
      <c r="G9" s="1" t="s">
        <v>84</v>
      </c>
      <c r="H9" s="1"/>
      <c r="I9" s="1" t="s">
        <v>79</v>
      </c>
      <c r="J9" s="1">
        <v>0</v>
      </c>
      <c r="K9" s="1">
        <v>4</v>
      </c>
      <c r="L9" s="1">
        <v>1</v>
      </c>
      <c r="M9" s="1" t="s">
        <v>71</v>
      </c>
      <c r="N9" s="1" t="s">
        <v>71</v>
      </c>
      <c r="O9" s="1" t="s">
        <v>71</v>
      </c>
      <c r="P9" s="1" t="s">
        <v>80</v>
      </c>
      <c r="Q9" s="1" t="s">
        <v>74</v>
      </c>
      <c r="R9" s="1" t="s">
        <v>93</v>
      </c>
    </row>
    <row r="10" spans="1:20" x14ac:dyDescent="0.2">
      <c r="A10" s="1">
        <v>3</v>
      </c>
      <c r="B10" s="1">
        <v>0</v>
      </c>
      <c r="C10" s="1">
        <v>9</v>
      </c>
      <c r="D10" s="1">
        <v>75</v>
      </c>
      <c r="E10" s="2" t="str">
        <f t="shared" si="0"/>
        <v>B3N0S9</v>
      </c>
      <c r="F10" s="1" t="s">
        <v>94</v>
      </c>
      <c r="G10" s="1" t="s">
        <v>68</v>
      </c>
      <c r="H10" s="1"/>
      <c r="I10" s="1" t="s">
        <v>69</v>
      </c>
      <c r="K10" s="1">
        <v>2</v>
      </c>
      <c r="L10" s="1">
        <v>1</v>
      </c>
      <c r="M10" s="1" t="s">
        <v>80</v>
      </c>
      <c r="N10" s="1" t="s">
        <v>80</v>
      </c>
      <c r="O10" s="1" t="s">
        <v>80</v>
      </c>
      <c r="P10" s="1" t="s">
        <v>80</v>
      </c>
      <c r="Q10" s="1" t="s">
        <v>74</v>
      </c>
      <c r="R10" s="1" t="s">
        <v>95</v>
      </c>
    </row>
    <row r="11" spans="1:20" x14ac:dyDescent="0.2">
      <c r="A11" s="1">
        <v>3</v>
      </c>
      <c r="B11" s="1">
        <v>0</v>
      </c>
      <c r="C11" s="1">
        <v>10</v>
      </c>
      <c r="D11" s="1">
        <v>180</v>
      </c>
      <c r="E11" s="2" t="str">
        <f t="shared" si="0"/>
        <v>B3N0S10</v>
      </c>
      <c r="F11" s="1" t="s">
        <v>96</v>
      </c>
      <c r="G11" s="1" t="s">
        <v>68</v>
      </c>
      <c r="H11" s="1" t="s">
        <v>97</v>
      </c>
      <c r="I11" s="1" t="s">
        <v>69</v>
      </c>
      <c r="J11" s="1">
        <v>3</v>
      </c>
      <c r="K11" s="1">
        <v>3</v>
      </c>
      <c r="L11" s="1">
        <v>3</v>
      </c>
      <c r="M11" s="1" t="s">
        <v>71</v>
      </c>
      <c r="N11" s="1" t="s">
        <v>71</v>
      </c>
      <c r="O11" s="1" t="s">
        <v>71</v>
      </c>
      <c r="P11" s="1" t="s">
        <v>71</v>
      </c>
      <c r="Q11" s="1" t="s">
        <v>74</v>
      </c>
      <c r="R11" s="1" t="s">
        <v>98</v>
      </c>
    </row>
    <row r="12" spans="1:20" x14ac:dyDescent="0.2">
      <c r="A12" s="1">
        <v>3</v>
      </c>
      <c r="B12" s="1">
        <v>0</v>
      </c>
      <c r="C12" s="1">
        <v>11</v>
      </c>
      <c r="D12" s="1">
        <v>100</v>
      </c>
      <c r="E12" s="2" t="str">
        <f t="shared" si="0"/>
        <v>B3N0S11</v>
      </c>
      <c r="F12" s="1" t="s">
        <v>99</v>
      </c>
      <c r="G12" s="1" t="s">
        <v>100</v>
      </c>
      <c r="H12" s="1" t="s">
        <v>101</v>
      </c>
      <c r="I12" s="1" t="s">
        <v>102</v>
      </c>
      <c r="J12" s="1">
        <v>3</v>
      </c>
      <c r="K12" s="1">
        <v>3</v>
      </c>
      <c r="L12" s="1">
        <v>1</v>
      </c>
      <c r="M12" s="1" t="s">
        <v>71</v>
      </c>
      <c r="N12" s="1" t="s">
        <v>71</v>
      </c>
      <c r="O12" s="1" t="s">
        <v>71</v>
      </c>
      <c r="P12" s="1" t="s">
        <v>80</v>
      </c>
      <c r="Q12" s="1" t="s">
        <v>74</v>
      </c>
    </row>
    <row r="13" spans="1:20" x14ac:dyDescent="0.2">
      <c r="A13" s="1">
        <v>3</v>
      </c>
      <c r="B13" s="1">
        <v>1</v>
      </c>
      <c r="C13" s="1">
        <v>12</v>
      </c>
      <c r="D13" s="1">
        <v>337</v>
      </c>
      <c r="E13" s="2" t="str">
        <f t="shared" si="0"/>
        <v>B3N1S12</v>
      </c>
      <c r="F13" s="1" t="s">
        <v>103</v>
      </c>
      <c r="G13" s="1" t="s">
        <v>104</v>
      </c>
      <c r="H13" s="1" t="s">
        <v>97</v>
      </c>
      <c r="I13" s="1" t="s">
        <v>69</v>
      </c>
      <c r="J13" s="1">
        <v>20</v>
      </c>
      <c r="K13" s="1">
        <v>20</v>
      </c>
      <c r="L13" s="1">
        <v>20</v>
      </c>
      <c r="M13" s="1" t="s">
        <v>71</v>
      </c>
      <c r="N13" s="1" t="s">
        <v>71</v>
      </c>
      <c r="O13" s="1" t="s">
        <v>71</v>
      </c>
      <c r="P13" s="1" t="s">
        <v>71</v>
      </c>
      <c r="Q13" s="1" t="s">
        <v>74</v>
      </c>
    </row>
    <row r="28" spans="5:5" x14ac:dyDescent="0.2">
      <c r="E28" s="1" t="s">
        <v>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3"/>
  <sheetViews>
    <sheetView workbookViewId="0"/>
  </sheetViews>
  <sheetFormatPr baseColWidth="10" defaultColWidth="12.5703125" defaultRowHeight="15.75" customHeight="1" x14ac:dyDescent="0.2"/>
  <cols>
    <col min="1" max="1" width="64.42578125" customWidth="1"/>
    <col min="2" max="3" width="10.42578125" customWidth="1"/>
  </cols>
  <sheetData>
    <row r="1" spans="1:4" x14ac:dyDescent="0.2">
      <c r="A1" s="1" t="s">
        <v>106</v>
      </c>
    </row>
    <row r="2" spans="1:4" x14ac:dyDescent="0.2">
      <c r="A2" s="1" t="s">
        <v>107</v>
      </c>
      <c r="B2" s="1"/>
      <c r="C2" s="1" t="s">
        <v>108</v>
      </c>
    </row>
    <row r="3" spans="1:4" x14ac:dyDescent="0.2">
      <c r="A3" s="1" t="s">
        <v>109</v>
      </c>
    </row>
    <row r="4" spans="1:4" x14ac:dyDescent="0.2">
      <c r="A4" s="1" t="s">
        <v>110</v>
      </c>
      <c r="B4" s="1" t="s">
        <v>111</v>
      </c>
      <c r="C4" s="1" t="s">
        <v>105</v>
      </c>
      <c r="D4" s="1" t="s">
        <v>105</v>
      </c>
    </row>
    <row r="5" spans="1:4" x14ac:dyDescent="0.2">
      <c r="A5" s="1" t="s">
        <v>112</v>
      </c>
      <c r="B5" s="1" t="s">
        <v>71</v>
      </c>
    </row>
    <row r="6" spans="1:4" x14ac:dyDescent="0.2">
      <c r="A6" s="1" t="s">
        <v>113</v>
      </c>
      <c r="B6" s="1"/>
      <c r="C6" s="1" t="s">
        <v>114</v>
      </c>
    </row>
    <row r="7" spans="1:4" x14ac:dyDescent="0.2">
      <c r="A7" s="1" t="s">
        <v>115</v>
      </c>
      <c r="B7" s="1"/>
      <c r="C7" s="1" t="s">
        <v>116</v>
      </c>
    </row>
    <row r="8" spans="1:4" x14ac:dyDescent="0.2">
      <c r="A8" s="1" t="s">
        <v>117</v>
      </c>
      <c r="B8" s="1" t="s">
        <v>71</v>
      </c>
    </row>
    <row r="9" spans="1:4" x14ac:dyDescent="0.2">
      <c r="A9" s="1" t="s">
        <v>118</v>
      </c>
    </row>
    <row r="10" spans="1:4" x14ac:dyDescent="0.2">
      <c r="A10" s="1" t="s">
        <v>119</v>
      </c>
      <c r="B10" s="1" t="s">
        <v>120</v>
      </c>
    </row>
    <row r="11" spans="1:4" x14ac:dyDescent="0.2">
      <c r="A11" s="1" t="s">
        <v>121</v>
      </c>
      <c r="B11" s="1" t="s">
        <v>120</v>
      </c>
    </row>
    <row r="12" spans="1:4" x14ac:dyDescent="0.2">
      <c r="A12" s="1" t="s">
        <v>122</v>
      </c>
    </row>
    <row r="13" spans="1:4" x14ac:dyDescent="0.2">
      <c r="A13" s="1" t="s">
        <v>123</v>
      </c>
      <c r="B13" s="1" t="s">
        <v>124</v>
      </c>
      <c r="D13" s="1" t="s">
        <v>105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02"/>
  <sheetViews>
    <sheetView workbookViewId="0"/>
  </sheetViews>
  <sheetFormatPr baseColWidth="10" defaultColWidth="12.5703125" defaultRowHeight="15.75" customHeight="1" x14ac:dyDescent="0.2"/>
  <cols>
    <col min="3" max="3" width="16.28515625" customWidth="1"/>
    <col min="4" max="4" width="16.85546875" customWidth="1"/>
    <col min="7" max="7" width="14.42578125" customWidth="1"/>
    <col min="9" max="9" width="15.85546875" customWidth="1"/>
    <col min="10" max="10" width="16.42578125" customWidth="1"/>
    <col min="11" max="11" width="18.42578125" customWidth="1"/>
    <col min="12" max="12" width="26.28515625" customWidth="1"/>
  </cols>
  <sheetData>
    <row r="1" spans="1:28" ht="25.5" x14ac:dyDescent="0.2">
      <c r="A1" s="3"/>
      <c r="B1" s="3"/>
      <c r="C1" s="3" t="s">
        <v>125</v>
      </c>
      <c r="D1" s="3" t="s">
        <v>126</v>
      </c>
      <c r="E1" s="3" t="s">
        <v>127</v>
      </c>
      <c r="F1" s="3" t="s">
        <v>128</v>
      </c>
      <c r="G1" s="3" t="s">
        <v>129</v>
      </c>
      <c r="H1" s="3" t="s">
        <v>130</v>
      </c>
      <c r="I1" s="3" t="s">
        <v>131</v>
      </c>
      <c r="J1" s="3" t="s">
        <v>132</v>
      </c>
      <c r="K1" s="3" t="s">
        <v>133</v>
      </c>
      <c r="L1" s="3" t="s">
        <v>134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102" x14ac:dyDescent="0.2">
      <c r="A2" s="5" t="s">
        <v>135</v>
      </c>
      <c r="B2" s="5" t="s">
        <v>136</v>
      </c>
      <c r="C2" s="6" t="s">
        <v>137</v>
      </c>
      <c r="D2" s="6" t="s">
        <v>138</v>
      </c>
      <c r="E2" s="4" t="s">
        <v>139</v>
      </c>
      <c r="F2" s="4" t="s">
        <v>140</v>
      </c>
      <c r="G2" s="4" t="s">
        <v>141</v>
      </c>
      <c r="H2" s="4" t="s">
        <v>142</v>
      </c>
      <c r="I2" s="6" t="s">
        <v>143</v>
      </c>
      <c r="J2" s="6" t="s">
        <v>144</v>
      </c>
      <c r="K2" s="6" t="s">
        <v>145</v>
      </c>
      <c r="L2" s="6" t="s">
        <v>146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42.75" customHeight="1" x14ac:dyDescent="0.2">
      <c r="A3" s="4"/>
      <c r="B3" s="7" t="s">
        <v>147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30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63.75" x14ac:dyDescent="0.2">
      <c r="A5" s="5" t="s">
        <v>148</v>
      </c>
      <c r="B5" s="8" t="s">
        <v>149</v>
      </c>
      <c r="C5" s="6" t="s">
        <v>137</v>
      </c>
      <c r="D5" s="6" t="s">
        <v>150</v>
      </c>
      <c r="E5" s="4" t="s">
        <v>139</v>
      </c>
      <c r="F5" s="4"/>
      <c r="G5" s="4" t="s">
        <v>141</v>
      </c>
      <c r="H5" s="4" t="s">
        <v>142</v>
      </c>
      <c r="I5" s="6" t="s">
        <v>143</v>
      </c>
      <c r="J5" s="6" t="s">
        <v>144</v>
      </c>
      <c r="K5" s="6" t="s">
        <v>151</v>
      </c>
      <c r="L5" s="6" t="s">
        <v>152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22.5" customHeight="1" x14ac:dyDescent="0.2">
      <c r="A6" s="4"/>
      <c r="B6" s="4"/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1.75" customHeight="1" x14ac:dyDescent="0.2">
      <c r="A7" s="5"/>
      <c r="B7" s="8"/>
      <c r="C7" s="6"/>
      <c r="D7" s="4"/>
      <c r="E7" s="4"/>
      <c r="F7" s="4"/>
      <c r="G7" s="4"/>
      <c r="H7" s="4"/>
      <c r="I7" s="4"/>
      <c r="J7" s="4"/>
      <c r="K7" s="4"/>
      <c r="L7" s="10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38.25" x14ac:dyDescent="0.2">
      <c r="A8" s="5" t="s">
        <v>153</v>
      </c>
      <c r="B8" s="8" t="s">
        <v>154</v>
      </c>
      <c r="C8" s="6" t="s">
        <v>155</v>
      </c>
      <c r="D8" s="4" t="s">
        <v>156</v>
      </c>
      <c r="E8" s="4" t="s">
        <v>72</v>
      </c>
      <c r="F8" s="4"/>
      <c r="G8" s="4" t="s">
        <v>157</v>
      </c>
      <c r="H8" s="4" t="s">
        <v>158</v>
      </c>
      <c r="I8" s="4"/>
      <c r="J8" s="4" t="s">
        <v>72</v>
      </c>
      <c r="K8" s="4" t="s">
        <v>159</v>
      </c>
      <c r="L8" s="10" t="s">
        <v>160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24" customHeight="1" x14ac:dyDescent="0.2">
      <c r="A9" s="5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63.75" x14ac:dyDescent="0.2">
      <c r="A10" s="5" t="s">
        <v>153</v>
      </c>
      <c r="B10" s="11" t="s">
        <v>161</v>
      </c>
      <c r="C10" s="6" t="s">
        <v>155</v>
      </c>
      <c r="D10" s="4"/>
      <c r="E10" s="4" t="s">
        <v>72</v>
      </c>
      <c r="F10" s="4"/>
      <c r="G10" s="4" t="s">
        <v>162</v>
      </c>
      <c r="H10" s="4" t="s">
        <v>142</v>
      </c>
      <c r="I10" s="4"/>
      <c r="J10" s="4" t="s">
        <v>163</v>
      </c>
      <c r="K10" s="6" t="s">
        <v>164</v>
      </c>
      <c r="L10" s="6" t="s">
        <v>165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22.5" customHeight="1" x14ac:dyDescent="0.2">
      <c r="A11" s="5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63.75" x14ac:dyDescent="0.2">
      <c r="A12" s="5" t="s">
        <v>153</v>
      </c>
      <c r="B12" s="11" t="s">
        <v>166</v>
      </c>
      <c r="C12" s="6" t="s">
        <v>155</v>
      </c>
      <c r="D12" s="4"/>
      <c r="E12" s="4" t="s">
        <v>72</v>
      </c>
      <c r="F12" s="6" t="s">
        <v>167</v>
      </c>
      <c r="G12" s="6" t="s">
        <v>168</v>
      </c>
      <c r="H12" s="4" t="s">
        <v>158</v>
      </c>
      <c r="I12" s="4"/>
      <c r="J12" s="4" t="s">
        <v>163</v>
      </c>
      <c r="K12" s="4" t="s">
        <v>159</v>
      </c>
      <c r="L12" s="6" t="s">
        <v>169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23.25" customHeight="1" x14ac:dyDescent="0.2">
      <c r="A13" s="4"/>
      <c r="B13" s="4"/>
      <c r="C13" s="4"/>
      <c r="D13" s="4"/>
      <c r="E13" s="4"/>
      <c r="F13" s="4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23.25" customHeight="1" x14ac:dyDescent="0.2">
      <c r="A14" s="4"/>
      <c r="B14" s="4"/>
      <c r="C14" s="4"/>
      <c r="D14" s="4"/>
      <c r="E14" s="4"/>
      <c r="F14" s="4"/>
      <c r="G14" s="12" t="s">
        <v>170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27.5" x14ac:dyDescent="0.2">
      <c r="A15" s="5" t="s">
        <v>171</v>
      </c>
      <c r="B15" s="8" t="s">
        <v>172</v>
      </c>
      <c r="C15" s="6" t="s">
        <v>173</v>
      </c>
      <c r="D15" s="4" t="s">
        <v>174</v>
      </c>
      <c r="E15" s="4" t="s">
        <v>139</v>
      </c>
      <c r="F15" s="13" t="s">
        <v>175</v>
      </c>
      <c r="G15" s="6" t="s">
        <v>176</v>
      </c>
      <c r="H15" s="4" t="s">
        <v>142</v>
      </c>
      <c r="I15" s="6" t="s">
        <v>143</v>
      </c>
      <c r="J15" s="6" t="s">
        <v>177</v>
      </c>
      <c r="K15" s="6" t="s">
        <v>178</v>
      </c>
      <c r="L15" s="6" t="s">
        <v>179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24.75" customHeight="1" x14ac:dyDescent="0.2">
      <c r="A16" s="4"/>
      <c r="B16" s="7" t="s">
        <v>180</v>
      </c>
      <c r="C16" s="7"/>
      <c r="D16" s="4"/>
      <c r="E16" s="4"/>
      <c r="F16" s="4"/>
      <c r="G16" s="6"/>
      <c r="H16" s="4"/>
      <c r="I16" s="4"/>
      <c r="J16" s="6"/>
      <c r="K16" s="4"/>
      <c r="L16" s="1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24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51" x14ac:dyDescent="0.2">
      <c r="A18" s="8" t="s">
        <v>181</v>
      </c>
      <c r="B18" s="8" t="s">
        <v>182</v>
      </c>
      <c r="C18" s="6" t="s">
        <v>183</v>
      </c>
      <c r="D18" s="4" t="s">
        <v>174</v>
      </c>
      <c r="E18" s="14">
        <v>2.5000000000000001E-2</v>
      </c>
      <c r="F18" s="4"/>
      <c r="G18" s="4" t="s">
        <v>184</v>
      </c>
      <c r="H18" s="4" t="s">
        <v>185</v>
      </c>
      <c r="I18" s="4"/>
      <c r="J18" s="9" t="s">
        <v>144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48.75" customHeight="1" x14ac:dyDescent="0.2">
      <c r="A19" s="4"/>
      <c r="B19" s="15" t="s">
        <v>186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25.5" x14ac:dyDescent="0.2">
      <c r="A20" s="4"/>
      <c r="B20" s="8" t="s">
        <v>187</v>
      </c>
      <c r="C20" s="4" t="s">
        <v>155</v>
      </c>
      <c r="D20" s="4" t="s">
        <v>72</v>
      </c>
      <c r="E20" s="4" t="s">
        <v>72</v>
      </c>
      <c r="F20" s="4" t="s">
        <v>188</v>
      </c>
      <c r="G20" s="4" t="s">
        <v>189</v>
      </c>
      <c r="H20" s="4" t="s">
        <v>190</v>
      </c>
      <c r="I20" s="4"/>
      <c r="J20" s="4" t="s">
        <v>72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51" x14ac:dyDescent="0.2">
      <c r="A21" s="4"/>
      <c r="B21" s="13" t="s">
        <v>191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2.75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2.75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2.75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2.75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2.75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2.75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2.75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2.75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2.7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2.7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2.7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2.7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2.7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2.7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2.7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2.7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2.7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2.7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2.7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2.7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2.7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2.7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2.7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2.7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2.7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2.7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2.7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2.7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2.7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2.7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2.7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2.7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2.7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2.7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2.7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2.7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2.7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12.7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2.7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2.7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2.7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2.7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2.75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2.75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2.7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2.75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2.7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2.7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2.75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2.7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2.7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2.7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2.7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2.7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2.7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2.7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2.7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2.7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2.7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2.7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2.7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2.7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2.7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2.7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2.7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2.7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2.7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2.7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2.7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2.7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2.7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2.7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2.7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2.7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12.7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2.7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2.7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2.7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2.7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2.7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2.7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2.7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2.7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2.7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12.7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2.7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12.7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12.7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2.7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2.7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2.7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2.7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2.7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2.7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2.7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2.7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2.7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2.7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2.7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2.7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2.7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2.7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2.75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2.75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2.75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2.75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2.75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2.75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2.75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2.75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2.75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2.75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2.75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2.75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2.75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2.75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2.75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2.75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2.75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2.75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2.75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12.75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2.75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2.75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2.75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2.75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12.75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2.75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2.75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2.75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2.75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2.75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2.75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12.75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12.75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2.75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12.75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2.75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2.75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2.75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12.75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12.75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2.75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2.75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2.75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2.75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2.75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12.75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2.75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2.75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2.75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2.75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2.75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2.75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2.75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2.75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2.75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2.75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12.75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2.75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2.75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2.75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2.75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2.75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2.75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2.75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2.75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2.75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2.75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2.75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2.75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2.75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2.75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2.75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2.75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2.75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2.75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2.75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2.75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2.75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2.75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2.75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2.75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2.75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12.75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2.75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2.75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2.75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2.75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2.75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2.75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2.75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2.75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2.75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2.75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2.75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2.75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2.75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2.75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2.75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2.75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2.75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2.75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2.75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2.75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2.75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2.75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2.75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2.75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2.75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2.75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2.75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2.75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ht="12.75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2.75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2.75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2.75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2.75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2.75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2.75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2.75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2.75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2.75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2.75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2.75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2.75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2.75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2.75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2.75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2.75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2.75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2.75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2.75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2.75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2.75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2.75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2.75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2.75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2.75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2.75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2.75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2.75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2.75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2.75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2.75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2.75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2.75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2.75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2.75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2.75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2.75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2.75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2.75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2.75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2.75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2.75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2.75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2.75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2.75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2.75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2.75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2.75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2.75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2.75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2.75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2.75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2.75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2.75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2.75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2.75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2.75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2.75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2.75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2.75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2.75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2.75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2.75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2.75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2.75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2.75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2.75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2.75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2.75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2.75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2.75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2.75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2.75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2.75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2.75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2.75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2.75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2.75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2.75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2.75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2.75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2.75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2.75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2.75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2.75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2.75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2.75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2.75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2.75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2.75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2.75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2.75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2.75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2.75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2.75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2.75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2.75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2.75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2.75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2.75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2.75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2.75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2.75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2.75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2.75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2.75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2.75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2.75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2.75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2.75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2.75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2.75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2.75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2.75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2.75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2.75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2.75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2.75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2.75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2.75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2.75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2.75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2.75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2.75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2.75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2.75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2.75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2.75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2.75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2.75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2.75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2.75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2.75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2.75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2.75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2.75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2.75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2.75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2.75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2.75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2.75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2.75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2.75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2.75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2.75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2.75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2.75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2.75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2.75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2.75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2.75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2.75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2.75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2.75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2.75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2.75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2.75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2.75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2.75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2.75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2.75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2.75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2.75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2.75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2.75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2.75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2.75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2.75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2.75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2.75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2.75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2.75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2.75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2.75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2.75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2.75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2.75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2.75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2.75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2.75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2.75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2.75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2.75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2.75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2.75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2.75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2.75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2.75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2.75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2.75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2.75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2.75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2.75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2.75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2.75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2.75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2.75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2.75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2.75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2.75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2.75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2.75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2.75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2.75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2.75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2.75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2.7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2.75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2.75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2.75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2.75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2.75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2.75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2.75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2.75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2.75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2.75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2.75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2.75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2.75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2.75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2.75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2.75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2.75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2.75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2.75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2.75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2.75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2.75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2.75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2.75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2.75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2.75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2.75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2.75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2.75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2.75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2.75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2.75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2.75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2.75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2.75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2.75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2.75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2.75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2.75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2.75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2.75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2.75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2.75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2.75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2.75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2.75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2.75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2.75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2.75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2.75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2.75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2.75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2.75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2.75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2.75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2.75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2.75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2.75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2.75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2.75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2.75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2.75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2.75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2.75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2.75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2.75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2.75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2.75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2.75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2.75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2.75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2.75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2.75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2.75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2.75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2.75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2.75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2.75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2.75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2.7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2.7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2.7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2.7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2.7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2.7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2.7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2.7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2.7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2.7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2.7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2.7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2.7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2.7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2.7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2.7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2.7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2.7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2.7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2.7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2.7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2.7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2.7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2.7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2.7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2.7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2.7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2.7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2.7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2.7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2.7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2.7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2.7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2.7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2.7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2.7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2.7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2.7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2.7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2.7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2.7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2.7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2.7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2.7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2.7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2.7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2.7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2.7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2.7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2.7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2.7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2.7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2.7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2.7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2.7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2.7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2.7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2.7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2.7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2.7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2.7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2.7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2.7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2.7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2.7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2.7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2.7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2.7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2.7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2.7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2.7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2.7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2.7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2.7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2.7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2.7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2.7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2.7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2.7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2.7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2.7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2.7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2.7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2.7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2.7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2.7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2.7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2.7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2.7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2.7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2.7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2.7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2.7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2.7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2.7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2.7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2.7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2.7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2.7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2.7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2.7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2.7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2.7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2.7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2.7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2.7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2.7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2.7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2.7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2.7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2.7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2.7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2.7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2.7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2.7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2.7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2.7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2.7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2.7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2.7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2.7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2.7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2.7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2.7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2.7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2.7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2.7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2.7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2.7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2.7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2.7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2.7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2.7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2.7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2.7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2.7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2.7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2.7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2.7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2.7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2.7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2.7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2.7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2.7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2.7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2.7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2.7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2.7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2.7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2.7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2.7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2.7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2.7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2.7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2.7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2.7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2.7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2.7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2.7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2.7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2.7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2.7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2.7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2.7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2.7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2.7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2.7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2.7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2.7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2.7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2.7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2.7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2.7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2.7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2.7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2.7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2.7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2.7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2.7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2.7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2.7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2.7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2.7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2.7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2.7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2.7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2.7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2.7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2.7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2.7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2.7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2.7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2.7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2.7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2.7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2.7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2.7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2.7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2.7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2.7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2.7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2.7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2.7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2.7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2.7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2.7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2.7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2.7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2.7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2.7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2.7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2.7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2.7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2.7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2.7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2.7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2.7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2.7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2.7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2.7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2.7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2.7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2.7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2.7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2.7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2.7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2.7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2.7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2.7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2.7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2.7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2.7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2.7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2.7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2.7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2.7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2.7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2.7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2.7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2.7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2.7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2.7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2.7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2.7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2.7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2.7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2.7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2.7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2.7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2.7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2.7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2.7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2.7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2.7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2.7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2.7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2.7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2.7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2.7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2.7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2.7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2.7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2.7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2.7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2.7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2.7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2.7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2.7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2.7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2.7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2.7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2.7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2.7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2.7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2.7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2.7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2.7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2.7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2.7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2.7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2.7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2.7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2.7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2.7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2.7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2.7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2.7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2.7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2.7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2.7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2.7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2.7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2.7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2.7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2.7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2.7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2.7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2.7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2.7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2.7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2.7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2.7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2.7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2.7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2.7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2.7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2.7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2.7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2.7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2.7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2.7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2.7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2.7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2.7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2.7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2.7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2.7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2.7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2.7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2.7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2.7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2.7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2.7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2.7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2.7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2.7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2.7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2.7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2.7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2.7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2.7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2.7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2.7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2.7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2.7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2.7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2.7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2.7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2.7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2.7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2.7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2.7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2.7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2.7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2.7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2.7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2.7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2.7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2.7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2.7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2.7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2.7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2.7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2.7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2.7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2.7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2.7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2.7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2.7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2.7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2.7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2.7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2.7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2.7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2.7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2.7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2.7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spans="1:28" ht="12.7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spans="1:28" ht="12.7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spans="1:28" ht="12.7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spans="1:28" ht="12.7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spans="1:28" ht="12.7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spans="1:28" ht="12.7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spans="1:28" ht="12.7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spans="1:28" ht="12.7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spans="1:28" ht="12.7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spans="1:28" ht="12.7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spans="1:28" ht="12.7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spans="1:28" ht="12.7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spans="1:28" ht="12.7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spans="1:28" ht="12.7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spans="1:28" ht="12.7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spans="1:28" ht="12.7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spans="1:28" ht="12.7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spans="1:28" ht="12.7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spans="1:28" ht="12.7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spans="1:28" ht="12.7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spans="1:28" ht="12.7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spans="1:28" ht="12.7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spans="1:28" ht="12.7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spans="1:28" ht="12.7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spans="1:28" ht="12.7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spans="1:28" ht="12.7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spans="1:28" ht="12.7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spans="1:28" ht="12.7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spans="1:28" ht="12.7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spans="1:28" ht="12.7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spans="1:28" ht="12.7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spans="1:28" ht="12.7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spans="1:28" ht="12.7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spans="1:28" ht="12.7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spans="1:28" ht="12.7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spans="1:28" ht="12.7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spans="1:28" ht="12.7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spans="1:28" ht="12.7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spans="1:28" ht="12.7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spans="1:28" ht="12.7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spans="1:28" ht="12.7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spans="1:28" ht="12.7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spans="1:28" ht="12.7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spans="1:28" ht="12.7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spans="1:28" ht="12.7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spans="1:28" ht="12.7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spans="1:28" ht="12.7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spans="1:28" ht="12.7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spans="1:28" ht="12.7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spans="1:28" ht="12.7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spans="1:28" ht="12.7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spans="1:28" ht="12.7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spans="1:28" ht="12.7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spans="1:28" ht="12.7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spans="1:28" ht="12.7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spans="1:28" ht="12.7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spans="1:28" ht="12.7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spans="1:28" ht="12.7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spans="1:28" ht="12.7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spans="1:28" ht="12.7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spans="1:28" ht="12.7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spans="1:28" ht="12.7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spans="1:28" ht="12.7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spans="1:28" ht="12.7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spans="1:28" ht="12.7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spans="1:28" ht="12.7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spans="1:28" ht="12.7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spans="1:28" ht="12.7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spans="1:28" ht="12.7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spans="1:28" ht="12.7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spans="1:28" ht="12.7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spans="1:28" ht="12.7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spans="1:28" ht="12.7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spans="1:28" ht="12.7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spans="1:28" ht="12.7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spans="1:28" ht="12.7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spans="1:28" ht="12.7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spans="1:28" ht="12.7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spans="1:28" ht="12.7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spans="1:28" ht="12.7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spans="1:28" ht="12.7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spans="1:28" ht="12.7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spans="1:28" ht="12.7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spans="1:28" ht="12.7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spans="1:28" ht="12.7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spans="1:28" ht="12.7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spans="1:28" ht="12.7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spans="1:28" ht="12.7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spans="1:28" ht="12.7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spans="1:28" ht="12.7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spans="1:28" ht="12.7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spans="1:28" ht="12.7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spans="1:28" ht="12.7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spans="1:28" ht="12.7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spans="1:28" ht="12.7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spans="1:28" ht="12.7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spans="1:28" ht="12.7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spans="1:28" ht="12.7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spans="1:28" ht="12.7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spans="1:28" ht="12.7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spans="1:28" ht="12.7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spans="1:28" ht="12.7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spans="1:28" ht="12.7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spans="1:28" ht="12.7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spans="1:28" ht="12.7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spans="1:28" ht="12.7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  <row r="1002" spans="1:28" ht="12.7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22"/>
  <sheetViews>
    <sheetView zoomScale="85" zoomScaleNormal="85" workbookViewId="0">
      <selection activeCell="F22" sqref="F22"/>
    </sheetView>
  </sheetViews>
  <sheetFormatPr baseColWidth="10" defaultColWidth="12.5703125" defaultRowHeight="15.75" customHeight="1" x14ac:dyDescent="0.2"/>
  <cols>
    <col min="1" max="2" width="17.140625" customWidth="1"/>
    <col min="3" max="3" width="14.42578125" customWidth="1"/>
    <col min="5" max="5" width="16.140625" customWidth="1"/>
    <col min="8" max="8" width="15.7109375" customWidth="1"/>
    <col min="9" max="9" width="13.5703125" customWidth="1"/>
    <col min="11" max="11" width="16.28515625" customWidth="1"/>
    <col min="12" max="12" width="13.85546875" customWidth="1"/>
    <col min="13" max="13" width="16.7109375" customWidth="1"/>
    <col min="14" max="16" width="15.5703125" customWidth="1"/>
    <col min="17" max="17" width="17.7109375" customWidth="1"/>
    <col min="18" max="18" width="14.5703125" customWidth="1"/>
    <col min="19" max="19" width="12.85546875" customWidth="1"/>
  </cols>
  <sheetData>
    <row r="1" spans="1:36" x14ac:dyDescent="0.2">
      <c r="A1" s="16" t="s">
        <v>192</v>
      </c>
      <c r="B1" s="16" t="s">
        <v>193</v>
      </c>
      <c r="C1" s="16" t="s">
        <v>194</v>
      </c>
      <c r="D1" s="17" t="s">
        <v>195</v>
      </c>
      <c r="E1" s="17" t="s">
        <v>196</v>
      </c>
      <c r="F1" s="17" t="s">
        <v>197</v>
      </c>
      <c r="G1" s="16" t="s">
        <v>198</v>
      </c>
      <c r="H1" s="17" t="s">
        <v>199</v>
      </c>
      <c r="I1" s="17" t="s">
        <v>200</v>
      </c>
      <c r="J1" s="16" t="s">
        <v>201</v>
      </c>
      <c r="K1" s="17" t="s">
        <v>202</v>
      </c>
      <c r="L1" s="17" t="s">
        <v>203</v>
      </c>
      <c r="M1" s="16" t="s">
        <v>204</v>
      </c>
      <c r="N1" s="18" t="s">
        <v>205</v>
      </c>
      <c r="O1" s="18" t="s">
        <v>206</v>
      </c>
      <c r="P1" s="18" t="s">
        <v>207</v>
      </c>
      <c r="R1" s="16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</row>
    <row r="2" spans="1:36" x14ac:dyDescent="0.2">
      <c r="A2" s="1"/>
      <c r="B2" s="1">
        <v>65</v>
      </c>
      <c r="C2" s="20">
        <f t="shared" ref="C2:C6" si="0">D2*G2*J2*10</f>
        <v>61.335999999999999</v>
      </c>
      <c r="D2" s="20">
        <v>1.76</v>
      </c>
      <c r="E2" s="20">
        <v>0.1</v>
      </c>
      <c r="F2" s="21">
        <f t="shared" ref="F2:F6" si="1">D2+2*E2</f>
        <v>1.96</v>
      </c>
      <c r="G2" s="22">
        <v>1.7</v>
      </c>
      <c r="H2" s="22">
        <v>0.15</v>
      </c>
      <c r="I2" s="23">
        <f t="shared" ref="I2:I6" si="2">G2+2*H2</f>
        <v>2</v>
      </c>
      <c r="J2" s="24">
        <v>2.0499999999999998</v>
      </c>
      <c r="K2" s="24">
        <v>0.15</v>
      </c>
      <c r="L2" s="24">
        <v>0.6</v>
      </c>
      <c r="M2" s="25">
        <f>J2+(2*K2)+L2</f>
        <v>2.9499999999999997</v>
      </c>
      <c r="N2" s="1">
        <v>0.43</v>
      </c>
      <c r="O2" s="1">
        <f t="shared" ref="O2:O6" si="3">M2+N2</f>
        <v>3.38</v>
      </c>
      <c r="P2" s="1">
        <v>3</v>
      </c>
    </row>
    <row r="3" spans="1:36" x14ac:dyDescent="0.2">
      <c r="A3" s="1"/>
      <c r="B3" s="1">
        <v>60</v>
      </c>
      <c r="C3" s="20">
        <f t="shared" si="0"/>
        <v>56.805499999999995</v>
      </c>
      <c r="D3" s="20">
        <v>1.63</v>
      </c>
      <c r="E3" s="20">
        <v>0.1</v>
      </c>
      <c r="F3" s="21">
        <f t="shared" si="1"/>
        <v>1.8299999999999998</v>
      </c>
      <c r="G3" s="22">
        <v>1.7</v>
      </c>
      <c r="H3" s="22">
        <v>0.15</v>
      </c>
      <c r="I3" s="23">
        <f t="shared" si="2"/>
        <v>2</v>
      </c>
      <c r="J3" s="24">
        <v>2.0499999999999998</v>
      </c>
      <c r="K3" s="24">
        <v>0.15</v>
      </c>
      <c r="L3" s="24">
        <v>0.6</v>
      </c>
      <c r="M3" s="25">
        <f t="shared" ref="M3:M6" si="4">J3+2*K3+L3</f>
        <v>2.9499999999999997</v>
      </c>
      <c r="N3" s="1">
        <v>0.43</v>
      </c>
      <c r="O3" s="1">
        <f t="shared" si="3"/>
        <v>3.38</v>
      </c>
      <c r="P3" s="1">
        <v>1</v>
      </c>
    </row>
    <row r="4" spans="1:36" x14ac:dyDescent="0.2">
      <c r="A4" s="1"/>
      <c r="B4" s="1">
        <v>55</v>
      </c>
      <c r="C4" s="20">
        <f t="shared" si="0"/>
        <v>51.926499999999997</v>
      </c>
      <c r="D4" s="20">
        <v>1.49</v>
      </c>
      <c r="E4" s="20">
        <v>0.1</v>
      </c>
      <c r="F4" s="21">
        <f t="shared" si="1"/>
        <v>1.69</v>
      </c>
      <c r="G4" s="22">
        <v>1.7</v>
      </c>
      <c r="H4" s="22">
        <v>0.15</v>
      </c>
      <c r="I4" s="23">
        <f t="shared" si="2"/>
        <v>2</v>
      </c>
      <c r="J4" s="24">
        <v>2.0499999999999998</v>
      </c>
      <c r="K4" s="24">
        <v>0.15</v>
      </c>
      <c r="L4" s="24">
        <v>0.6</v>
      </c>
      <c r="M4" s="25">
        <f t="shared" si="4"/>
        <v>2.9499999999999997</v>
      </c>
      <c r="N4" s="1">
        <v>0.43</v>
      </c>
      <c r="O4" s="1">
        <f t="shared" si="3"/>
        <v>3.38</v>
      </c>
      <c r="P4" s="1">
        <v>2</v>
      </c>
    </row>
    <row r="5" spans="1:36" x14ac:dyDescent="0.2">
      <c r="A5" s="1"/>
      <c r="B5" s="1">
        <v>50</v>
      </c>
      <c r="C5" s="20">
        <f t="shared" si="0"/>
        <v>47.396000000000001</v>
      </c>
      <c r="D5" s="20">
        <v>1.36</v>
      </c>
      <c r="E5" s="20">
        <v>0.1</v>
      </c>
      <c r="F5" s="21">
        <f t="shared" si="1"/>
        <v>1.56</v>
      </c>
      <c r="G5" s="22">
        <v>1.7</v>
      </c>
      <c r="H5" s="22">
        <v>0.15</v>
      </c>
      <c r="I5" s="23">
        <f t="shared" si="2"/>
        <v>2</v>
      </c>
      <c r="J5" s="24">
        <v>2.0499999999999998</v>
      </c>
      <c r="K5" s="24">
        <v>0.15</v>
      </c>
      <c r="L5" s="24">
        <v>0.6</v>
      </c>
      <c r="M5" s="25">
        <f t="shared" si="4"/>
        <v>2.9499999999999997</v>
      </c>
      <c r="N5" s="1">
        <v>0.43</v>
      </c>
      <c r="O5" s="1">
        <f t="shared" si="3"/>
        <v>3.38</v>
      </c>
      <c r="P5" s="1">
        <v>7</v>
      </c>
    </row>
    <row r="6" spans="1:36" x14ac:dyDescent="0.2">
      <c r="A6" s="1"/>
      <c r="B6" s="1">
        <v>45</v>
      </c>
      <c r="C6" s="20">
        <f t="shared" si="0"/>
        <v>42.516999999999996</v>
      </c>
      <c r="D6" s="20">
        <v>1.22</v>
      </c>
      <c r="E6" s="20">
        <v>0.1</v>
      </c>
      <c r="F6" s="21">
        <f t="shared" si="1"/>
        <v>1.42</v>
      </c>
      <c r="G6" s="22">
        <v>1.7</v>
      </c>
      <c r="H6" s="22">
        <v>0.15</v>
      </c>
      <c r="I6" s="23">
        <f t="shared" si="2"/>
        <v>2</v>
      </c>
      <c r="J6" s="24">
        <v>2.0499999999999998</v>
      </c>
      <c r="K6" s="24">
        <v>0.15</v>
      </c>
      <c r="L6" s="24">
        <v>0.6</v>
      </c>
      <c r="M6" s="25">
        <f t="shared" si="4"/>
        <v>2.9499999999999997</v>
      </c>
      <c r="N6" s="1">
        <v>0.43</v>
      </c>
      <c r="O6" s="1">
        <f t="shared" si="3"/>
        <v>3.38</v>
      </c>
      <c r="P6" s="1">
        <v>4</v>
      </c>
    </row>
    <row r="7" spans="1:36" x14ac:dyDescent="0.2">
      <c r="C7" s="26"/>
      <c r="D7" s="26"/>
      <c r="E7" s="26"/>
      <c r="F7" s="27"/>
      <c r="G7" s="26"/>
      <c r="H7" s="26"/>
      <c r="I7" s="27"/>
      <c r="J7" s="26"/>
      <c r="K7" s="26"/>
      <c r="L7" s="26"/>
      <c r="M7" s="27"/>
      <c r="N7" s="28"/>
      <c r="O7" s="28"/>
      <c r="P7" s="28"/>
      <c r="Q7" s="28"/>
    </row>
    <row r="8" spans="1:36" x14ac:dyDescent="0.2">
      <c r="A8" s="1" t="s">
        <v>208</v>
      </c>
      <c r="B8" s="1">
        <v>50</v>
      </c>
      <c r="C8" s="20">
        <f t="shared" ref="C8:C9" si="5">D8*G8*J8*10</f>
        <v>49.725000000000001</v>
      </c>
      <c r="D8" s="1">
        <v>1.3</v>
      </c>
      <c r="E8" s="1">
        <v>0.15</v>
      </c>
      <c r="F8" s="21">
        <f t="shared" ref="F8:F9" si="6">D8+2*E8</f>
        <v>1.6</v>
      </c>
      <c r="G8" s="1">
        <v>1.7</v>
      </c>
      <c r="H8" s="1">
        <v>0.15</v>
      </c>
      <c r="I8" s="23">
        <f t="shared" ref="I8:I9" si="7">G8+2*H8</f>
        <v>2</v>
      </c>
      <c r="J8" s="1">
        <v>2.25</v>
      </c>
      <c r="K8" s="1">
        <v>0.15</v>
      </c>
      <c r="L8" s="24">
        <v>0.6</v>
      </c>
      <c r="M8" s="25">
        <f t="shared" ref="M8:M9" si="8">J8+2*K8+L8</f>
        <v>3.15</v>
      </c>
      <c r="N8" s="1">
        <v>0.43</v>
      </c>
      <c r="O8" s="1">
        <f t="shared" ref="O8:O9" si="9">M8+N8</f>
        <v>3.58</v>
      </c>
      <c r="P8" s="2">
        <f t="shared" ref="P8:P9" si="10">P4+P5+P6+P7</f>
        <v>13</v>
      </c>
    </row>
    <row r="9" spans="1:36" x14ac:dyDescent="0.2">
      <c r="A9" s="1" t="s">
        <v>209</v>
      </c>
      <c r="B9" s="1">
        <v>50</v>
      </c>
      <c r="C9" s="20">
        <f t="shared" si="5"/>
        <v>61.2</v>
      </c>
      <c r="D9" s="1">
        <v>1.6</v>
      </c>
      <c r="E9" s="1">
        <v>0.15</v>
      </c>
      <c r="F9" s="21">
        <f t="shared" si="6"/>
        <v>1.9000000000000001</v>
      </c>
      <c r="G9" s="1">
        <v>1.7</v>
      </c>
      <c r="H9" s="1">
        <v>0.15</v>
      </c>
      <c r="I9" s="23">
        <f t="shared" si="7"/>
        <v>2</v>
      </c>
      <c r="J9" s="1">
        <v>2.25</v>
      </c>
      <c r="K9" s="1">
        <v>0.15</v>
      </c>
      <c r="L9" s="24">
        <v>0.6</v>
      </c>
      <c r="M9" s="25">
        <f t="shared" si="8"/>
        <v>3.15</v>
      </c>
      <c r="N9" s="1">
        <v>0.43</v>
      </c>
      <c r="O9" s="1">
        <f t="shared" si="9"/>
        <v>3.58</v>
      </c>
      <c r="P9" s="2">
        <f t="shared" si="10"/>
        <v>24</v>
      </c>
    </row>
    <row r="13" spans="1:36" x14ac:dyDescent="0.2">
      <c r="A13" s="29"/>
      <c r="B13" s="29" t="s">
        <v>210</v>
      </c>
      <c r="C13" s="30"/>
      <c r="D13" s="30">
        <f>F2*P2+F3*P3+F4*P4+F5*P5+F6*P6</f>
        <v>27.689999999999998</v>
      </c>
      <c r="E13" s="29" t="s">
        <v>211</v>
      </c>
    </row>
    <row r="16" spans="1:36" x14ac:dyDescent="0.2">
      <c r="A16" s="31" t="s">
        <v>212</v>
      </c>
      <c r="B16" s="30"/>
      <c r="C16" s="30"/>
    </row>
    <row r="17" spans="1:16" x14ac:dyDescent="0.2">
      <c r="B17" s="16" t="s">
        <v>193</v>
      </c>
      <c r="C17" s="16" t="s">
        <v>194</v>
      </c>
      <c r="D17" s="17" t="s">
        <v>195</v>
      </c>
      <c r="E17" s="17" t="s">
        <v>196</v>
      </c>
      <c r="F17" s="17" t="s">
        <v>197</v>
      </c>
      <c r="G17" s="16" t="s">
        <v>198</v>
      </c>
      <c r="H17" s="17" t="s">
        <v>199</v>
      </c>
      <c r="I17" s="17" t="s">
        <v>200</v>
      </c>
      <c r="J17" s="16" t="s">
        <v>201</v>
      </c>
      <c r="K17" s="17" t="s">
        <v>202</v>
      </c>
      <c r="L17" s="17" t="s">
        <v>203</v>
      </c>
      <c r="M17" s="16" t="s">
        <v>204</v>
      </c>
      <c r="N17" s="18" t="s">
        <v>205</v>
      </c>
      <c r="O17" s="18" t="s">
        <v>206</v>
      </c>
      <c r="P17" s="18" t="s">
        <v>207</v>
      </c>
    </row>
    <row r="18" spans="1:16" x14ac:dyDescent="0.2">
      <c r="B18" s="1">
        <v>60</v>
      </c>
      <c r="C18" s="32">
        <f t="shared" ref="C18:C19" si="11">D18*G18*J18*10</f>
        <v>60.052500000000002</v>
      </c>
      <c r="D18" s="20">
        <v>1.57</v>
      </c>
      <c r="E18" s="20">
        <v>0.1</v>
      </c>
      <c r="F18" s="21">
        <f t="shared" ref="F18:F19" si="12">D18+2*E18</f>
        <v>1.77</v>
      </c>
      <c r="G18" s="22">
        <v>1.7</v>
      </c>
      <c r="H18" s="22">
        <v>0.15</v>
      </c>
      <c r="I18" s="23">
        <f t="shared" ref="I18:I19" si="13">G18+2*H18</f>
        <v>2</v>
      </c>
      <c r="J18" s="24">
        <v>2.25</v>
      </c>
      <c r="K18" s="24">
        <v>0.15</v>
      </c>
      <c r="L18" s="24">
        <v>0.6</v>
      </c>
      <c r="M18" s="25">
        <f t="shared" ref="M18:M19" si="14">J18+2*K18+L18</f>
        <v>3.15</v>
      </c>
      <c r="N18" s="1">
        <v>0.43</v>
      </c>
      <c r="O18" s="1">
        <f t="shared" ref="O18:O19" si="15">M18+N18</f>
        <v>3.58</v>
      </c>
      <c r="P18" s="1">
        <v>3</v>
      </c>
    </row>
    <row r="19" spans="1:16" x14ac:dyDescent="0.2">
      <c r="B19" s="1">
        <v>50</v>
      </c>
      <c r="C19" s="32">
        <f t="shared" si="11"/>
        <v>50.107500000000002</v>
      </c>
      <c r="D19" s="20">
        <v>1.31</v>
      </c>
      <c r="E19" s="20">
        <v>0.1</v>
      </c>
      <c r="F19" s="21">
        <f t="shared" si="12"/>
        <v>1.51</v>
      </c>
      <c r="G19" s="22">
        <v>1.7</v>
      </c>
      <c r="H19" s="22">
        <v>0.15</v>
      </c>
      <c r="I19" s="23">
        <f t="shared" si="13"/>
        <v>2</v>
      </c>
      <c r="J19" s="24">
        <v>2.25</v>
      </c>
      <c r="K19" s="24">
        <v>0.15</v>
      </c>
      <c r="L19" s="24">
        <v>0.6</v>
      </c>
      <c r="M19" s="25">
        <f t="shared" si="14"/>
        <v>3.15</v>
      </c>
      <c r="N19" s="1">
        <v>0.43</v>
      </c>
      <c r="O19" s="1">
        <f t="shared" si="15"/>
        <v>3.58</v>
      </c>
      <c r="P19" s="1">
        <v>15</v>
      </c>
    </row>
    <row r="22" spans="1:16" x14ac:dyDescent="0.2">
      <c r="A22" s="29"/>
      <c r="B22" s="29" t="s">
        <v>210</v>
      </c>
      <c r="C22" s="30"/>
      <c r="D22" s="30">
        <f>F18*P18+P19*F19</f>
        <v>27.96</v>
      </c>
      <c r="E22" s="29" t="s">
        <v>211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21"/>
  <sheetViews>
    <sheetView workbookViewId="0"/>
  </sheetViews>
  <sheetFormatPr baseColWidth="10" defaultColWidth="12.5703125" defaultRowHeight="15.75" customHeight="1" x14ac:dyDescent="0.2"/>
  <cols>
    <col min="2" max="2" width="21" customWidth="1"/>
    <col min="3" max="3" width="60.5703125" customWidth="1"/>
  </cols>
  <sheetData>
    <row r="1" spans="1:25" ht="24" customHeight="1" x14ac:dyDescent="0.2">
      <c r="A1" s="33"/>
      <c r="B1" s="33"/>
      <c r="C1" s="34" t="s">
        <v>213</v>
      </c>
      <c r="D1" s="33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25" ht="25.5" x14ac:dyDescent="0.2">
      <c r="A2" s="36" t="s">
        <v>135</v>
      </c>
      <c r="B2" s="11" t="s">
        <v>214</v>
      </c>
      <c r="C2" s="37" t="s">
        <v>215</v>
      </c>
      <c r="D2" s="38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ht="18.75" customHeight="1" x14ac:dyDescent="0.2">
      <c r="A3" s="38"/>
      <c r="B3" s="11"/>
      <c r="C3" s="39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</row>
    <row r="4" spans="1:25" ht="12.75" x14ac:dyDescent="0.2">
      <c r="A4" s="36" t="s">
        <v>135</v>
      </c>
      <c r="B4" s="11" t="s">
        <v>149</v>
      </c>
      <c r="C4" s="40" t="s">
        <v>216</v>
      </c>
      <c r="D4" s="41" t="s">
        <v>217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</row>
    <row r="5" spans="1:25" ht="18.75" customHeight="1" x14ac:dyDescent="0.2">
      <c r="A5" s="38"/>
      <c r="B5" s="11"/>
      <c r="C5" s="42"/>
      <c r="D5" s="38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</row>
    <row r="6" spans="1:25" ht="21" customHeight="1" x14ac:dyDescent="0.2">
      <c r="A6" s="36"/>
      <c r="B6" s="11"/>
      <c r="C6" s="37"/>
      <c r="D6" s="38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</row>
    <row r="7" spans="1:25" ht="12.75" x14ac:dyDescent="0.2">
      <c r="A7" s="36" t="s">
        <v>218</v>
      </c>
      <c r="B7" s="11" t="s">
        <v>154</v>
      </c>
      <c r="C7" s="37" t="s">
        <v>219</v>
      </c>
      <c r="D7" s="38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ht="18.75" customHeight="1" x14ac:dyDescent="0.2">
      <c r="A8" s="43"/>
      <c r="B8" s="11"/>
      <c r="C8" s="39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spans="1:25" ht="38.25" x14ac:dyDescent="0.2">
      <c r="A9" s="36" t="s">
        <v>218</v>
      </c>
      <c r="B9" s="11" t="s">
        <v>220</v>
      </c>
      <c r="C9" s="37" t="s">
        <v>221</v>
      </c>
      <c r="D9" s="38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</row>
    <row r="10" spans="1:25" ht="19.5" customHeight="1" x14ac:dyDescent="0.2">
      <c r="A10" s="43"/>
      <c r="B10" s="11"/>
      <c r="C10" s="42"/>
      <c r="D10" s="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</row>
    <row r="11" spans="1:25" ht="25.5" x14ac:dyDescent="0.2">
      <c r="A11" s="36" t="s">
        <v>218</v>
      </c>
      <c r="B11" s="11" t="s">
        <v>222</v>
      </c>
      <c r="C11" s="37" t="s">
        <v>223</v>
      </c>
      <c r="D11" s="38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</row>
    <row r="12" spans="1:25" ht="19.5" customHeight="1" x14ac:dyDescent="0.2">
      <c r="A12" s="38"/>
      <c r="B12" s="38"/>
      <c r="C12" s="42"/>
      <c r="D12" s="4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ht="21.75" customHeight="1" x14ac:dyDescent="0.2">
      <c r="A13" s="43"/>
      <c r="B13" s="43"/>
      <c r="C13" s="37"/>
      <c r="D13" s="4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1:25" ht="12.75" x14ac:dyDescent="0.2">
      <c r="A14" s="36" t="s">
        <v>171</v>
      </c>
      <c r="B14" s="43" t="s">
        <v>172</v>
      </c>
      <c r="C14" s="37" t="s">
        <v>224</v>
      </c>
      <c r="D14" s="4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ht="19.5" customHeight="1" x14ac:dyDescent="0.2">
      <c r="A15" s="38"/>
      <c r="B15" s="38"/>
      <c r="C15" s="42"/>
      <c r="D15" s="42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6" spans="1:25" ht="19.5" customHeight="1" x14ac:dyDescent="0.2">
      <c r="A16" s="8"/>
      <c r="B16" s="43"/>
      <c r="C16" s="42"/>
      <c r="D16" s="4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5" ht="25.5" x14ac:dyDescent="0.2">
      <c r="A17" s="8" t="s">
        <v>181</v>
      </c>
      <c r="B17" s="43" t="s">
        <v>225</v>
      </c>
      <c r="C17" s="37" t="s">
        <v>226</v>
      </c>
      <c r="D17" s="42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18.75" customHeight="1" x14ac:dyDescent="0.2">
      <c r="A18" s="38"/>
      <c r="B18" s="44"/>
      <c r="C18" s="42"/>
      <c r="D18" s="42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1:25" ht="12.75" x14ac:dyDescent="0.2">
      <c r="A19" s="38"/>
      <c r="B19" s="43" t="s">
        <v>187</v>
      </c>
      <c r="C19" s="42" t="s">
        <v>227</v>
      </c>
      <c r="D19" s="42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1:25" ht="12.75" x14ac:dyDescent="0.2">
      <c r="A20" s="38"/>
      <c r="B20" s="38"/>
      <c r="C20" s="66"/>
      <c r="D20" s="67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</row>
    <row r="21" spans="1:25" ht="12.75" x14ac:dyDescent="0.2">
      <c r="A21" s="38"/>
      <c r="B21" s="38"/>
      <c r="C21" s="42"/>
      <c r="D21" s="38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</row>
    <row r="22" spans="1:25" ht="12.75" x14ac:dyDescent="0.2">
      <c r="A22" s="45" t="s">
        <v>228</v>
      </c>
      <c r="B22" s="46"/>
      <c r="C22" s="42"/>
      <c r="D22" s="38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</row>
    <row r="23" spans="1:25" ht="12.75" x14ac:dyDescent="0.2">
      <c r="A23" s="46" t="s">
        <v>229</v>
      </c>
      <c r="B23" s="46"/>
      <c r="C23" s="42"/>
      <c r="D23" s="38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</row>
    <row r="24" spans="1:25" ht="12.75" x14ac:dyDescent="0.2">
      <c r="A24" s="47" t="s">
        <v>230</v>
      </c>
      <c r="B24" s="46"/>
      <c r="C24" s="42"/>
      <c r="D24" s="38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</row>
    <row r="25" spans="1:25" ht="12.75" x14ac:dyDescent="0.2">
      <c r="A25" s="48" t="s">
        <v>231</v>
      </c>
      <c r="B25" s="46"/>
      <c r="C25" s="42"/>
      <c r="D25" s="38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</row>
    <row r="26" spans="1:25" ht="12.75" x14ac:dyDescent="0.2">
      <c r="A26" s="48" t="s">
        <v>232</v>
      </c>
      <c r="B26" s="46"/>
      <c r="C26" s="42"/>
      <c r="D26" s="38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</row>
    <row r="27" spans="1:25" ht="12.75" x14ac:dyDescent="0.2">
      <c r="A27" s="47" t="s">
        <v>233</v>
      </c>
      <c r="B27" s="46"/>
      <c r="C27" s="42"/>
      <c r="D27" s="38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</row>
    <row r="28" spans="1:25" ht="12.75" x14ac:dyDescent="0.2">
      <c r="A28" s="48" t="s">
        <v>234</v>
      </c>
      <c r="B28" s="46"/>
      <c r="C28" s="42"/>
      <c r="D28" s="38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</row>
    <row r="29" spans="1:25" ht="12.75" x14ac:dyDescent="0.2">
      <c r="A29" s="46" t="s">
        <v>235</v>
      </c>
      <c r="B29" s="46"/>
      <c r="C29" s="42"/>
      <c r="D29" s="38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</row>
    <row r="30" spans="1:25" ht="12.75" x14ac:dyDescent="0.2">
      <c r="A30" s="48" t="s">
        <v>236</v>
      </c>
      <c r="B30" s="46"/>
      <c r="C30" s="42"/>
      <c r="D30" s="38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</row>
    <row r="31" spans="1:25" ht="12.75" x14ac:dyDescent="0.2">
      <c r="A31" s="46"/>
      <c r="B31" s="46"/>
      <c r="C31" s="42"/>
      <c r="D31" s="38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</row>
    <row r="32" spans="1:25" ht="12.75" x14ac:dyDescent="0.2">
      <c r="A32" s="45" t="s">
        <v>237</v>
      </c>
      <c r="B32" s="46"/>
      <c r="C32" s="48"/>
      <c r="D32" s="38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</row>
    <row r="33" spans="1:25" ht="12.75" x14ac:dyDescent="0.2">
      <c r="A33" s="49" t="s">
        <v>155</v>
      </c>
      <c r="B33" s="50" t="s">
        <v>238</v>
      </c>
      <c r="C33" s="51"/>
      <c r="D33" s="38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</row>
    <row r="34" spans="1:25" ht="12.75" x14ac:dyDescent="0.2">
      <c r="A34" s="45"/>
      <c r="B34" s="52" t="s">
        <v>239</v>
      </c>
      <c r="C34" s="53"/>
      <c r="D34" s="38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</row>
    <row r="35" spans="1:25" ht="12.75" x14ac:dyDescent="0.2">
      <c r="B35" s="54" t="s">
        <v>240</v>
      </c>
      <c r="C35" s="53"/>
      <c r="D35" s="38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</row>
    <row r="36" spans="1:25" ht="12.75" x14ac:dyDescent="0.2">
      <c r="B36" s="54" t="s">
        <v>241</v>
      </c>
      <c r="C36" s="53"/>
      <c r="D36" s="38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</row>
    <row r="37" spans="1:25" ht="12.75" x14ac:dyDescent="0.2">
      <c r="B37" s="54" t="s">
        <v>234</v>
      </c>
      <c r="C37" s="53"/>
      <c r="D37" s="38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</row>
    <row r="38" spans="1:25" ht="12.75" x14ac:dyDescent="0.2">
      <c r="B38" s="54" t="s">
        <v>242</v>
      </c>
      <c r="C38" s="53"/>
      <c r="D38" s="38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</row>
    <row r="39" spans="1:25" ht="12.75" x14ac:dyDescent="0.2">
      <c r="B39" s="54" t="s">
        <v>243</v>
      </c>
      <c r="C39" s="53"/>
      <c r="D39" s="38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</row>
    <row r="40" spans="1:25" ht="12.75" x14ac:dyDescent="0.2">
      <c r="B40" s="54" t="s">
        <v>244</v>
      </c>
      <c r="C40" s="53"/>
      <c r="D40" s="38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</row>
    <row r="41" spans="1:25" ht="12.75" x14ac:dyDescent="0.2">
      <c r="B41" s="54" t="s">
        <v>245</v>
      </c>
      <c r="C41" s="53"/>
      <c r="D41" s="38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</row>
    <row r="42" spans="1:25" ht="12.75" x14ac:dyDescent="0.2">
      <c r="B42" s="54"/>
      <c r="C42" s="53"/>
      <c r="D42" s="38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</row>
    <row r="43" spans="1:25" ht="12.75" x14ac:dyDescent="0.2">
      <c r="A43" s="55" t="s">
        <v>246</v>
      </c>
      <c r="B43" s="54" t="s">
        <v>247</v>
      </c>
      <c r="C43" s="53"/>
      <c r="D43" s="38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</row>
    <row r="44" spans="1:25" ht="12.75" x14ac:dyDescent="0.2">
      <c r="B44" s="54" t="s">
        <v>240</v>
      </c>
      <c r="C44" s="53"/>
      <c r="D44" s="38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</row>
    <row r="45" spans="1:25" ht="12.75" x14ac:dyDescent="0.2">
      <c r="B45" s="54" t="s">
        <v>248</v>
      </c>
      <c r="C45" s="53"/>
      <c r="D45" s="38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</row>
    <row r="46" spans="1:25" ht="12.75" x14ac:dyDescent="0.2">
      <c r="B46" s="54" t="s">
        <v>234</v>
      </c>
      <c r="C46" s="53"/>
      <c r="D46" s="38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</row>
    <row r="47" spans="1:25" ht="12.75" x14ac:dyDescent="0.2">
      <c r="B47" s="54" t="s">
        <v>242</v>
      </c>
      <c r="C47" s="53"/>
      <c r="D47" s="38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</row>
    <row r="48" spans="1:25" ht="12.75" x14ac:dyDescent="0.2">
      <c r="B48" s="54" t="s">
        <v>249</v>
      </c>
      <c r="C48" s="53"/>
      <c r="D48" s="38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</row>
    <row r="49" spans="1:25" ht="12.75" x14ac:dyDescent="0.2">
      <c r="B49" s="54" t="s">
        <v>244</v>
      </c>
      <c r="C49" s="53"/>
      <c r="D49" s="38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</row>
    <row r="50" spans="1:25" ht="12.75" x14ac:dyDescent="0.2">
      <c r="B50" s="54" t="s">
        <v>250</v>
      </c>
      <c r="C50" s="53"/>
      <c r="D50" s="38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</row>
    <row r="51" spans="1:25" ht="12.75" x14ac:dyDescent="0.2">
      <c r="B51" s="54"/>
      <c r="C51" s="53"/>
      <c r="D51" s="38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</row>
    <row r="52" spans="1:25" ht="12.75" x14ac:dyDescent="0.2">
      <c r="A52" s="54" t="s">
        <v>251</v>
      </c>
      <c r="B52" s="54"/>
      <c r="C52" s="48"/>
      <c r="D52" s="38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</row>
    <row r="53" spans="1:25" ht="12.75" x14ac:dyDescent="0.2">
      <c r="A53" s="56"/>
      <c r="B53" s="54" t="s">
        <v>252</v>
      </c>
      <c r="C53" s="48"/>
      <c r="D53" s="38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</row>
    <row r="54" spans="1:25" ht="12.75" x14ac:dyDescent="0.2">
      <c r="A54" s="56"/>
      <c r="B54" s="54" t="s">
        <v>253</v>
      </c>
      <c r="C54" s="53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</row>
    <row r="55" spans="1:25" ht="12.75" x14ac:dyDescent="0.2">
      <c r="A55" s="56"/>
      <c r="B55" s="54" t="s">
        <v>254</v>
      </c>
      <c r="C55" s="53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</row>
    <row r="56" spans="1:25" ht="12.75" x14ac:dyDescent="0.2">
      <c r="A56" s="56"/>
      <c r="B56" s="54"/>
      <c r="C56" s="53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</row>
    <row r="57" spans="1:25" ht="12.75" x14ac:dyDescent="0.2">
      <c r="A57" s="56"/>
      <c r="B57" s="54"/>
      <c r="C57" s="53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</row>
    <row r="58" spans="1:25" ht="12.75" x14ac:dyDescent="0.2">
      <c r="A58" s="56"/>
      <c r="B58" s="54"/>
      <c r="C58" s="53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</row>
    <row r="59" spans="1:25" ht="12.75" x14ac:dyDescent="0.2">
      <c r="A59" s="56"/>
      <c r="B59" s="57"/>
      <c r="C59" s="53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</row>
    <row r="60" spans="1:25" ht="12.75" x14ac:dyDescent="0.2">
      <c r="A60" s="56"/>
      <c r="B60" s="54"/>
      <c r="C60" s="53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</row>
    <row r="61" spans="1:25" ht="12.75" x14ac:dyDescent="0.2">
      <c r="A61" s="56"/>
      <c r="B61" s="54"/>
      <c r="C61" s="53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</row>
    <row r="62" spans="1:25" ht="12.75" x14ac:dyDescent="0.2">
      <c r="A62" s="56"/>
      <c r="B62" s="54"/>
      <c r="C62" s="53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</row>
    <row r="63" spans="1:25" ht="12.75" x14ac:dyDescent="0.2">
      <c r="A63" s="56"/>
      <c r="B63" s="54"/>
      <c r="C63" s="53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</row>
    <row r="64" spans="1:25" ht="12.75" x14ac:dyDescent="0.2">
      <c r="A64" s="56"/>
      <c r="C64" s="53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</row>
    <row r="65" spans="1:25" ht="12.75" x14ac:dyDescent="0.2">
      <c r="A65" s="56"/>
      <c r="C65" s="53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</row>
    <row r="66" spans="1:25" ht="12.75" x14ac:dyDescent="0.2">
      <c r="A66" s="56"/>
      <c r="B66" s="54"/>
      <c r="C66" s="53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</row>
    <row r="67" spans="1:25" ht="12.75" x14ac:dyDescent="0.2"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</row>
    <row r="68" spans="1:25" ht="12.75" x14ac:dyDescent="0.2"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</row>
    <row r="69" spans="1:25" ht="12.75" x14ac:dyDescent="0.2"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</row>
    <row r="70" spans="1:25" ht="12.75" x14ac:dyDescent="0.2"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</row>
    <row r="71" spans="1:25" ht="12.75" x14ac:dyDescent="0.2"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</row>
    <row r="72" spans="1:25" ht="12.75" x14ac:dyDescent="0.2"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</row>
    <row r="73" spans="1:25" ht="12.75" x14ac:dyDescent="0.2"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</row>
    <row r="74" spans="1:25" ht="12.75" x14ac:dyDescent="0.2"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</row>
    <row r="75" spans="1:25" ht="12.75" x14ac:dyDescent="0.2"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</row>
    <row r="76" spans="1:25" ht="12.75" x14ac:dyDescent="0.2">
      <c r="B76" s="58"/>
      <c r="C76" s="5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</row>
    <row r="77" spans="1:25" ht="12.75" x14ac:dyDescent="0.2">
      <c r="B77" s="59"/>
      <c r="C77" s="5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</row>
    <row r="78" spans="1:25" ht="12.75" x14ac:dyDescent="0.2">
      <c r="B78" s="59"/>
      <c r="C78" s="5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</row>
    <row r="79" spans="1:25" ht="12.75" x14ac:dyDescent="0.2">
      <c r="B79" s="59"/>
      <c r="C79" s="5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</row>
    <row r="80" spans="1:25" ht="12.75" x14ac:dyDescent="0.2">
      <c r="B80" s="59"/>
      <c r="C80" s="5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</row>
    <row r="81" spans="1:25" ht="12.75" x14ac:dyDescent="0.2">
      <c r="B81" s="59"/>
      <c r="C81" s="5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</row>
    <row r="82" spans="1:25" ht="12.75" x14ac:dyDescent="0.2">
      <c r="A82" s="59"/>
      <c r="B82" s="59"/>
      <c r="C82" s="5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</row>
    <row r="83" spans="1:25" ht="12.75" x14ac:dyDescent="0.2">
      <c r="A83" s="59"/>
      <c r="B83" s="59"/>
      <c r="C83" s="53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</row>
    <row r="84" spans="1:25" ht="12.75" x14ac:dyDescent="0.2">
      <c r="A84" s="59"/>
      <c r="B84" s="59"/>
      <c r="C84" s="5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</row>
    <row r="85" spans="1:25" ht="12.75" x14ac:dyDescent="0.2">
      <c r="A85" s="59"/>
      <c r="B85" s="59"/>
      <c r="C85" s="5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</row>
    <row r="86" spans="1:25" ht="12.75" x14ac:dyDescent="0.2">
      <c r="A86" s="35"/>
      <c r="B86" s="35"/>
      <c r="C86" s="39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</row>
    <row r="87" spans="1:25" ht="12.75" x14ac:dyDescent="0.2">
      <c r="A87" s="35"/>
      <c r="B87" s="35"/>
      <c r="C87" s="39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</row>
    <row r="88" spans="1:25" ht="12.75" x14ac:dyDescent="0.2">
      <c r="A88" s="35"/>
      <c r="B88" s="35"/>
      <c r="C88" s="39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</row>
    <row r="89" spans="1:25" ht="12.75" x14ac:dyDescent="0.2">
      <c r="A89" s="35"/>
      <c r="B89" s="35"/>
      <c r="C89" s="39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</row>
    <row r="90" spans="1:25" ht="12.75" x14ac:dyDescent="0.2">
      <c r="A90" s="35"/>
      <c r="B90" s="35"/>
      <c r="C90" s="39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</row>
    <row r="91" spans="1:25" ht="12.75" x14ac:dyDescent="0.2">
      <c r="A91" s="35"/>
      <c r="B91" s="35"/>
      <c r="C91" s="39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</row>
    <row r="92" spans="1:25" ht="12.75" x14ac:dyDescent="0.2">
      <c r="A92" s="35"/>
      <c r="B92" s="35"/>
      <c r="C92" s="39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</row>
    <row r="93" spans="1:25" ht="12.75" x14ac:dyDescent="0.2">
      <c r="A93" s="35"/>
      <c r="B93" s="35"/>
      <c r="C93" s="39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</row>
    <row r="94" spans="1:25" ht="12.75" x14ac:dyDescent="0.2">
      <c r="A94" s="35"/>
      <c r="B94" s="35"/>
      <c r="C94" s="39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</row>
    <row r="95" spans="1:25" ht="12.75" x14ac:dyDescent="0.2">
      <c r="A95" s="35"/>
      <c r="B95" s="35"/>
      <c r="C95" s="39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</row>
    <row r="96" spans="1:25" ht="12.75" x14ac:dyDescent="0.2">
      <c r="A96" s="35"/>
      <c r="B96" s="35"/>
      <c r="C96" s="39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</row>
    <row r="97" spans="1:25" ht="12.75" x14ac:dyDescent="0.2">
      <c r="A97" s="35"/>
      <c r="B97" s="35"/>
      <c r="C97" s="39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</row>
    <row r="98" spans="1:25" ht="12.75" x14ac:dyDescent="0.2">
      <c r="A98" s="35"/>
      <c r="B98" s="35"/>
      <c r="C98" s="39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</row>
    <row r="99" spans="1:25" ht="12.75" x14ac:dyDescent="0.2">
      <c r="A99" s="35"/>
      <c r="B99" s="35"/>
      <c r="C99" s="39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</row>
    <row r="100" spans="1:25" ht="12.75" x14ac:dyDescent="0.2">
      <c r="A100" s="35"/>
      <c r="B100" s="35"/>
      <c r="C100" s="39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</row>
    <row r="101" spans="1:25" ht="12.75" x14ac:dyDescent="0.2">
      <c r="A101" s="35"/>
      <c r="B101" s="35"/>
      <c r="C101" s="39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</row>
    <row r="102" spans="1:25" ht="12.75" x14ac:dyDescent="0.2">
      <c r="A102" s="35"/>
      <c r="B102" s="35"/>
      <c r="C102" s="39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</row>
    <row r="103" spans="1:25" ht="12.75" x14ac:dyDescent="0.2">
      <c r="A103" s="35"/>
      <c r="B103" s="35"/>
      <c r="C103" s="39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</row>
    <row r="104" spans="1:25" ht="12.75" x14ac:dyDescent="0.2">
      <c r="A104" s="35"/>
      <c r="B104" s="35"/>
      <c r="C104" s="39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</row>
    <row r="105" spans="1:25" ht="12.75" x14ac:dyDescent="0.2">
      <c r="A105" s="35"/>
      <c r="B105" s="35"/>
      <c r="C105" s="39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</row>
    <row r="106" spans="1:25" ht="12.75" x14ac:dyDescent="0.2">
      <c r="A106" s="35"/>
      <c r="B106" s="35"/>
      <c r="C106" s="39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</row>
    <row r="107" spans="1:25" ht="12.75" x14ac:dyDescent="0.2">
      <c r="A107" s="35"/>
      <c r="B107" s="35"/>
      <c r="C107" s="39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</row>
    <row r="108" spans="1:25" ht="12.75" x14ac:dyDescent="0.2">
      <c r="A108" s="35"/>
      <c r="B108" s="35"/>
      <c r="C108" s="39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</row>
    <row r="109" spans="1:25" ht="12.75" x14ac:dyDescent="0.2">
      <c r="A109" s="35"/>
      <c r="B109" s="35"/>
      <c r="C109" s="39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</row>
    <row r="110" spans="1:25" ht="12.75" x14ac:dyDescent="0.2">
      <c r="A110" s="35"/>
      <c r="B110" s="35"/>
      <c r="C110" s="39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</row>
    <row r="111" spans="1:25" ht="12.75" x14ac:dyDescent="0.2">
      <c r="A111" s="35"/>
      <c r="B111" s="35"/>
      <c r="C111" s="39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</row>
    <row r="112" spans="1:25" ht="12.75" x14ac:dyDescent="0.2">
      <c r="A112" s="35"/>
      <c r="B112" s="35"/>
      <c r="C112" s="39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</row>
    <row r="113" spans="1:25" ht="12.75" x14ac:dyDescent="0.2">
      <c r="A113" s="35"/>
      <c r="B113" s="35"/>
      <c r="C113" s="39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</row>
    <row r="114" spans="1:25" ht="12.75" x14ac:dyDescent="0.2">
      <c r="A114" s="35"/>
      <c r="B114" s="35"/>
      <c r="C114" s="39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</row>
    <row r="115" spans="1:25" ht="12.75" x14ac:dyDescent="0.2">
      <c r="A115" s="35"/>
      <c r="B115" s="35"/>
      <c r="C115" s="39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</row>
    <row r="116" spans="1:25" ht="12.75" x14ac:dyDescent="0.2">
      <c r="A116" s="35"/>
      <c r="B116" s="35"/>
      <c r="C116" s="39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</row>
    <row r="117" spans="1:25" ht="12.75" x14ac:dyDescent="0.2">
      <c r="A117" s="35"/>
      <c r="B117" s="35"/>
      <c r="C117" s="39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</row>
    <row r="118" spans="1:25" ht="12.75" x14ac:dyDescent="0.2">
      <c r="A118" s="35"/>
      <c r="B118" s="35"/>
      <c r="C118" s="39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</row>
    <row r="119" spans="1:25" ht="12.75" x14ac:dyDescent="0.2">
      <c r="A119" s="35"/>
      <c r="B119" s="35"/>
      <c r="C119" s="39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</row>
    <row r="120" spans="1:25" ht="12.75" x14ac:dyDescent="0.2">
      <c r="A120" s="35"/>
      <c r="B120" s="35"/>
      <c r="C120" s="39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</row>
    <row r="121" spans="1:25" ht="12.75" x14ac:dyDescent="0.2">
      <c r="A121" s="35"/>
      <c r="B121" s="35"/>
      <c r="C121" s="39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</row>
    <row r="122" spans="1:25" ht="12.75" x14ac:dyDescent="0.2">
      <c r="A122" s="35"/>
      <c r="B122" s="35"/>
      <c r="C122" s="39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</row>
    <row r="123" spans="1:25" ht="12.75" x14ac:dyDescent="0.2">
      <c r="A123" s="35"/>
      <c r="B123" s="35"/>
      <c r="C123" s="39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</row>
    <row r="124" spans="1:25" ht="12.75" x14ac:dyDescent="0.2">
      <c r="A124" s="35"/>
      <c r="B124" s="35"/>
      <c r="C124" s="39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</row>
    <row r="125" spans="1:25" ht="12.75" x14ac:dyDescent="0.2">
      <c r="A125" s="35"/>
      <c r="B125" s="35"/>
      <c r="C125" s="39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</row>
    <row r="126" spans="1:25" ht="12.75" x14ac:dyDescent="0.2">
      <c r="A126" s="35"/>
      <c r="B126" s="35"/>
      <c r="C126" s="39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</row>
    <row r="127" spans="1:25" ht="12.75" x14ac:dyDescent="0.2">
      <c r="A127" s="35"/>
      <c r="B127" s="35"/>
      <c r="C127" s="39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</row>
    <row r="128" spans="1:25" ht="12.75" x14ac:dyDescent="0.2">
      <c r="A128" s="35"/>
      <c r="B128" s="35"/>
      <c r="C128" s="39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</row>
    <row r="129" spans="1:25" ht="12.75" x14ac:dyDescent="0.2">
      <c r="A129" s="35"/>
      <c r="B129" s="35"/>
      <c r="C129" s="39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</row>
    <row r="130" spans="1:25" ht="12.75" x14ac:dyDescent="0.2">
      <c r="A130" s="35"/>
      <c r="B130" s="35"/>
      <c r="C130" s="39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</row>
    <row r="131" spans="1:25" ht="12.75" x14ac:dyDescent="0.2">
      <c r="A131" s="35"/>
      <c r="B131" s="35"/>
      <c r="C131" s="39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</row>
    <row r="132" spans="1:25" ht="12.75" x14ac:dyDescent="0.2">
      <c r="A132" s="35"/>
      <c r="B132" s="35"/>
      <c r="C132" s="39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</row>
    <row r="133" spans="1:25" ht="12.75" x14ac:dyDescent="0.2">
      <c r="A133" s="35"/>
      <c r="B133" s="35"/>
      <c r="C133" s="39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</row>
    <row r="134" spans="1:25" ht="12.75" x14ac:dyDescent="0.2">
      <c r="A134" s="35"/>
      <c r="B134" s="35"/>
      <c r="C134" s="39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</row>
    <row r="135" spans="1:25" ht="12.75" x14ac:dyDescent="0.2">
      <c r="A135" s="35"/>
      <c r="B135" s="35"/>
      <c r="C135" s="39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</row>
    <row r="136" spans="1:25" ht="12.75" x14ac:dyDescent="0.2">
      <c r="A136" s="35"/>
      <c r="B136" s="35"/>
      <c r="C136" s="39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</row>
    <row r="137" spans="1:25" ht="12.75" x14ac:dyDescent="0.2">
      <c r="A137" s="35"/>
      <c r="B137" s="35"/>
      <c r="C137" s="39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</row>
    <row r="138" spans="1:25" ht="12.75" x14ac:dyDescent="0.2">
      <c r="A138" s="35"/>
      <c r="B138" s="35"/>
      <c r="C138" s="39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</row>
    <row r="139" spans="1:25" ht="12.75" x14ac:dyDescent="0.2">
      <c r="A139" s="35"/>
      <c r="B139" s="35"/>
      <c r="C139" s="39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</row>
    <row r="140" spans="1:25" ht="12.75" x14ac:dyDescent="0.2">
      <c r="A140" s="35"/>
      <c r="B140" s="35"/>
      <c r="C140" s="39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</row>
    <row r="141" spans="1:25" ht="12.75" x14ac:dyDescent="0.2">
      <c r="A141" s="35"/>
      <c r="B141" s="35"/>
      <c r="C141" s="39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</row>
    <row r="142" spans="1:25" ht="12.75" x14ac:dyDescent="0.2">
      <c r="A142" s="35"/>
      <c r="B142" s="35"/>
      <c r="C142" s="39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</row>
    <row r="143" spans="1:25" ht="12.75" x14ac:dyDescent="0.2">
      <c r="A143" s="35"/>
      <c r="B143" s="35"/>
      <c r="C143" s="39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</row>
    <row r="144" spans="1:25" ht="12.75" x14ac:dyDescent="0.2">
      <c r="A144" s="35"/>
      <c r="B144" s="35"/>
      <c r="C144" s="39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1:25" ht="12.75" x14ac:dyDescent="0.2">
      <c r="A145" s="35"/>
      <c r="B145" s="35"/>
      <c r="C145" s="39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1:25" ht="12.75" x14ac:dyDescent="0.2">
      <c r="A146" s="35"/>
      <c r="B146" s="35"/>
      <c r="C146" s="39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</row>
    <row r="147" spans="1:25" ht="12.75" x14ac:dyDescent="0.2">
      <c r="A147" s="35"/>
      <c r="B147" s="35"/>
      <c r="C147" s="39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</row>
    <row r="148" spans="1:25" ht="12.75" x14ac:dyDescent="0.2">
      <c r="A148" s="35"/>
      <c r="B148" s="35"/>
      <c r="C148" s="39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</row>
    <row r="149" spans="1:25" ht="12.75" x14ac:dyDescent="0.2">
      <c r="A149" s="35"/>
      <c r="B149" s="35"/>
      <c r="C149" s="39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</row>
    <row r="150" spans="1:25" ht="12.75" x14ac:dyDescent="0.2">
      <c r="A150" s="35"/>
      <c r="B150" s="35"/>
      <c r="C150" s="39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</row>
    <row r="151" spans="1:25" ht="12.75" x14ac:dyDescent="0.2">
      <c r="A151" s="35"/>
      <c r="B151" s="35"/>
      <c r="C151" s="39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</row>
    <row r="152" spans="1:25" ht="12.75" x14ac:dyDescent="0.2">
      <c r="A152" s="35"/>
      <c r="B152" s="35"/>
      <c r="C152" s="39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</row>
    <row r="153" spans="1:25" ht="12.75" x14ac:dyDescent="0.2">
      <c r="A153" s="35"/>
      <c r="B153" s="35"/>
      <c r="C153" s="39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</row>
    <row r="154" spans="1:25" ht="12.75" x14ac:dyDescent="0.2">
      <c r="A154" s="35"/>
      <c r="B154" s="35"/>
      <c r="C154" s="39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</row>
    <row r="155" spans="1:25" ht="12.75" x14ac:dyDescent="0.2">
      <c r="A155" s="35"/>
      <c r="B155" s="35"/>
      <c r="C155" s="39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</row>
    <row r="156" spans="1:25" ht="12.75" x14ac:dyDescent="0.2">
      <c r="A156" s="35"/>
      <c r="B156" s="35"/>
      <c r="C156" s="39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</row>
    <row r="157" spans="1:25" ht="12.75" x14ac:dyDescent="0.2">
      <c r="A157" s="35"/>
      <c r="B157" s="35"/>
      <c r="C157" s="39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</row>
    <row r="158" spans="1:25" ht="12.75" x14ac:dyDescent="0.2">
      <c r="A158" s="35"/>
      <c r="B158" s="35"/>
      <c r="C158" s="39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</row>
    <row r="159" spans="1:25" ht="12.75" x14ac:dyDescent="0.2">
      <c r="A159" s="35"/>
      <c r="B159" s="35"/>
      <c r="C159" s="39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</row>
    <row r="160" spans="1:25" ht="12.75" x14ac:dyDescent="0.2">
      <c r="A160" s="35"/>
      <c r="B160" s="35"/>
      <c r="C160" s="39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</row>
    <row r="161" spans="1:25" ht="12.75" x14ac:dyDescent="0.2">
      <c r="A161" s="35"/>
      <c r="B161" s="35"/>
      <c r="C161" s="39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</row>
    <row r="162" spans="1:25" ht="12.75" x14ac:dyDescent="0.2">
      <c r="A162" s="35"/>
      <c r="B162" s="35"/>
      <c r="C162" s="39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</row>
    <row r="163" spans="1:25" ht="12.75" x14ac:dyDescent="0.2">
      <c r="A163" s="35"/>
      <c r="B163" s="35"/>
      <c r="C163" s="39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</row>
    <row r="164" spans="1:25" ht="12.75" x14ac:dyDescent="0.2">
      <c r="A164" s="35"/>
      <c r="B164" s="35"/>
      <c r="C164" s="39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</row>
    <row r="165" spans="1:25" ht="12.75" x14ac:dyDescent="0.2">
      <c r="A165" s="35"/>
      <c r="B165" s="35"/>
      <c r="C165" s="39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</row>
    <row r="166" spans="1:25" ht="12.75" x14ac:dyDescent="0.2">
      <c r="A166" s="35"/>
      <c r="B166" s="35"/>
      <c r="C166" s="39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</row>
    <row r="167" spans="1:25" ht="12.75" x14ac:dyDescent="0.2">
      <c r="A167" s="35"/>
      <c r="B167" s="35"/>
      <c r="C167" s="39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</row>
    <row r="168" spans="1:25" ht="12.75" x14ac:dyDescent="0.2">
      <c r="A168" s="35"/>
      <c r="B168" s="35"/>
      <c r="C168" s="39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</row>
    <row r="169" spans="1:25" ht="12.75" x14ac:dyDescent="0.2">
      <c r="A169" s="35"/>
      <c r="B169" s="35"/>
      <c r="C169" s="39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</row>
    <row r="170" spans="1:25" ht="12.75" x14ac:dyDescent="0.2">
      <c r="A170" s="35"/>
      <c r="B170" s="35"/>
      <c r="C170" s="39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</row>
    <row r="171" spans="1:25" ht="12.75" x14ac:dyDescent="0.2">
      <c r="A171" s="35"/>
      <c r="B171" s="35"/>
      <c r="C171" s="39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</row>
    <row r="172" spans="1:25" ht="12.75" x14ac:dyDescent="0.2">
      <c r="A172" s="35"/>
      <c r="B172" s="35"/>
      <c r="C172" s="39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</row>
    <row r="173" spans="1:25" ht="12.75" x14ac:dyDescent="0.2">
      <c r="A173" s="35"/>
      <c r="B173" s="35"/>
      <c r="C173" s="39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</row>
    <row r="174" spans="1:25" ht="12.75" x14ac:dyDescent="0.2">
      <c r="A174" s="35"/>
      <c r="B174" s="35"/>
      <c r="C174" s="39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</row>
    <row r="175" spans="1:25" ht="12.75" x14ac:dyDescent="0.2">
      <c r="A175" s="35"/>
      <c r="B175" s="35"/>
      <c r="C175" s="39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</row>
    <row r="176" spans="1:25" ht="12.75" x14ac:dyDescent="0.2">
      <c r="A176" s="35"/>
      <c r="B176" s="35"/>
      <c r="C176" s="39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</row>
    <row r="177" spans="1:25" ht="12.75" x14ac:dyDescent="0.2">
      <c r="A177" s="35"/>
      <c r="B177" s="35"/>
      <c r="C177" s="39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</row>
    <row r="178" spans="1:25" ht="12.75" x14ac:dyDescent="0.2">
      <c r="A178" s="35"/>
      <c r="B178" s="35"/>
      <c r="C178" s="39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</row>
    <row r="179" spans="1:25" ht="12.75" x14ac:dyDescent="0.2">
      <c r="A179" s="35"/>
      <c r="B179" s="35"/>
      <c r="C179" s="39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</row>
    <row r="180" spans="1:25" ht="12.75" x14ac:dyDescent="0.2">
      <c r="A180" s="35"/>
      <c r="B180" s="35"/>
      <c r="C180" s="39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</row>
    <row r="181" spans="1:25" ht="12.75" x14ac:dyDescent="0.2">
      <c r="A181" s="35"/>
      <c r="B181" s="35"/>
      <c r="C181" s="39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</row>
    <row r="182" spans="1:25" ht="12.75" x14ac:dyDescent="0.2">
      <c r="A182" s="35"/>
      <c r="B182" s="35"/>
      <c r="C182" s="39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</row>
    <row r="183" spans="1:25" ht="12.75" x14ac:dyDescent="0.2">
      <c r="A183" s="35"/>
      <c r="B183" s="35"/>
      <c r="C183" s="39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</row>
    <row r="184" spans="1:25" ht="12.75" x14ac:dyDescent="0.2">
      <c r="A184" s="35"/>
      <c r="B184" s="35"/>
      <c r="C184" s="39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</row>
    <row r="185" spans="1:25" ht="12.75" x14ac:dyDescent="0.2">
      <c r="A185" s="35"/>
      <c r="B185" s="35"/>
      <c r="C185" s="39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</row>
    <row r="186" spans="1:25" ht="12.75" x14ac:dyDescent="0.2">
      <c r="A186" s="35"/>
      <c r="B186" s="35"/>
      <c r="C186" s="39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</row>
    <row r="187" spans="1:25" ht="12.75" x14ac:dyDescent="0.2">
      <c r="A187" s="35"/>
      <c r="B187" s="35"/>
      <c r="C187" s="39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</row>
    <row r="188" spans="1:25" ht="12.75" x14ac:dyDescent="0.2">
      <c r="A188" s="35"/>
      <c r="B188" s="35"/>
      <c r="C188" s="39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</row>
    <row r="189" spans="1:25" ht="12.75" x14ac:dyDescent="0.2">
      <c r="A189" s="35"/>
      <c r="B189" s="35"/>
      <c r="C189" s="39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</row>
    <row r="190" spans="1:25" ht="12.75" x14ac:dyDescent="0.2">
      <c r="A190" s="35"/>
      <c r="B190" s="35"/>
      <c r="C190" s="39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</row>
    <row r="191" spans="1:25" ht="12.75" x14ac:dyDescent="0.2">
      <c r="A191" s="35"/>
      <c r="B191" s="35"/>
      <c r="C191" s="39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</row>
    <row r="192" spans="1:25" ht="12.75" x14ac:dyDescent="0.2">
      <c r="A192" s="35"/>
      <c r="B192" s="35"/>
      <c r="C192" s="39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</row>
    <row r="193" spans="1:25" ht="12.75" x14ac:dyDescent="0.2">
      <c r="A193" s="35"/>
      <c r="B193" s="35"/>
      <c r="C193" s="39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</row>
    <row r="194" spans="1:25" ht="12.75" x14ac:dyDescent="0.2">
      <c r="A194" s="35"/>
      <c r="B194" s="35"/>
      <c r="C194" s="39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</row>
    <row r="195" spans="1:25" ht="12.75" x14ac:dyDescent="0.2">
      <c r="A195" s="35"/>
      <c r="B195" s="35"/>
      <c r="C195" s="39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</row>
    <row r="196" spans="1:25" ht="12.75" x14ac:dyDescent="0.2">
      <c r="A196" s="35"/>
      <c r="B196" s="35"/>
      <c r="C196" s="39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</row>
    <row r="197" spans="1:25" ht="12.75" x14ac:dyDescent="0.2">
      <c r="A197" s="35"/>
      <c r="B197" s="35"/>
      <c r="C197" s="39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</row>
    <row r="198" spans="1:25" ht="12.75" x14ac:dyDescent="0.2">
      <c r="A198" s="35"/>
      <c r="B198" s="35"/>
      <c r="C198" s="39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</row>
    <row r="199" spans="1:25" ht="12.75" x14ac:dyDescent="0.2">
      <c r="A199" s="35"/>
      <c r="B199" s="35"/>
      <c r="C199" s="39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</row>
    <row r="200" spans="1:25" ht="12.75" x14ac:dyDescent="0.2">
      <c r="A200" s="35"/>
      <c r="B200" s="35"/>
      <c r="C200" s="39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</row>
    <row r="201" spans="1:25" ht="12.75" x14ac:dyDescent="0.2">
      <c r="A201" s="35"/>
      <c r="B201" s="35"/>
      <c r="C201" s="39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</row>
    <row r="202" spans="1:25" ht="12.75" x14ac:dyDescent="0.2">
      <c r="A202" s="35"/>
      <c r="B202" s="35"/>
      <c r="C202" s="39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</row>
    <row r="203" spans="1:25" ht="12.75" x14ac:dyDescent="0.2">
      <c r="A203" s="35"/>
      <c r="B203" s="35"/>
      <c r="C203" s="39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</row>
    <row r="204" spans="1:25" ht="12.75" x14ac:dyDescent="0.2">
      <c r="A204" s="35"/>
      <c r="B204" s="35"/>
      <c r="C204" s="39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</row>
    <row r="205" spans="1:25" ht="12.75" x14ac:dyDescent="0.2">
      <c r="A205" s="35"/>
      <c r="B205" s="35"/>
      <c r="C205" s="39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</row>
    <row r="206" spans="1:25" ht="12.75" x14ac:dyDescent="0.2">
      <c r="A206" s="35"/>
      <c r="B206" s="35"/>
      <c r="C206" s="39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</row>
    <row r="207" spans="1:25" ht="12.75" x14ac:dyDescent="0.2">
      <c r="A207" s="35"/>
      <c r="B207" s="35"/>
      <c r="C207" s="39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</row>
    <row r="208" spans="1:25" ht="12.75" x14ac:dyDescent="0.2">
      <c r="A208" s="35"/>
      <c r="B208" s="35"/>
      <c r="C208" s="39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</row>
    <row r="209" spans="1:25" ht="12.75" x14ac:dyDescent="0.2">
      <c r="A209" s="35"/>
      <c r="B209" s="35"/>
      <c r="C209" s="39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</row>
    <row r="210" spans="1:25" ht="12.75" x14ac:dyDescent="0.2">
      <c r="A210" s="35"/>
      <c r="B210" s="35"/>
      <c r="C210" s="39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</row>
    <row r="211" spans="1:25" ht="12.75" x14ac:dyDescent="0.2">
      <c r="A211" s="35"/>
      <c r="B211" s="35"/>
      <c r="C211" s="39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</row>
    <row r="212" spans="1:25" ht="12.75" x14ac:dyDescent="0.2">
      <c r="A212" s="35"/>
      <c r="B212" s="35"/>
      <c r="C212" s="39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</row>
    <row r="213" spans="1:25" ht="12.75" x14ac:dyDescent="0.2">
      <c r="A213" s="35"/>
      <c r="B213" s="35"/>
      <c r="C213" s="39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</row>
    <row r="214" spans="1:25" ht="12.75" x14ac:dyDescent="0.2">
      <c r="A214" s="35"/>
      <c r="B214" s="35"/>
      <c r="C214" s="39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</row>
    <row r="215" spans="1:25" ht="12.75" x14ac:dyDescent="0.2">
      <c r="A215" s="35"/>
      <c r="B215" s="35"/>
      <c r="C215" s="39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</row>
    <row r="216" spans="1:25" ht="12.75" x14ac:dyDescent="0.2">
      <c r="A216" s="35"/>
      <c r="B216" s="35"/>
      <c r="C216" s="39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</row>
    <row r="217" spans="1:25" ht="12.75" x14ac:dyDescent="0.2">
      <c r="A217" s="35"/>
      <c r="B217" s="35"/>
      <c r="C217" s="39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</row>
    <row r="218" spans="1:25" ht="12.75" x14ac:dyDescent="0.2">
      <c r="A218" s="35"/>
      <c r="B218" s="35"/>
      <c r="C218" s="39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</row>
    <row r="219" spans="1:25" ht="12.75" x14ac:dyDescent="0.2">
      <c r="A219" s="35"/>
      <c r="B219" s="35"/>
      <c r="C219" s="39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</row>
    <row r="220" spans="1:25" ht="12.75" x14ac:dyDescent="0.2">
      <c r="A220" s="35"/>
      <c r="B220" s="35"/>
      <c r="C220" s="39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</row>
    <row r="221" spans="1:25" ht="12.75" x14ac:dyDescent="0.2">
      <c r="A221" s="35"/>
      <c r="B221" s="35"/>
      <c r="C221" s="39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</row>
    <row r="222" spans="1:25" ht="12.75" x14ac:dyDescent="0.2">
      <c r="A222" s="35"/>
      <c r="B222" s="35"/>
      <c r="C222" s="39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</row>
    <row r="223" spans="1:25" ht="12.75" x14ac:dyDescent="0.2">
      <c r="A223" s="35"/>
      <c r="B223" s="35"/>
      <c r="C223" s="39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</row>
    <row r="224" spans="1:25" ht="12.75" x14ac:dyDescent="0.2">
      <c r="A224" s="35"/>
      <c r="B224" s="35"/>
      <c r="C224" s="39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</row>
    <row r="225" spans="1:25" ht="12.75" x14ac:dyDescent="0.2">
      <c r="A225" s="35"/>
      <c r="B225" s="35"/>
      <c r="C225" s="39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</row>
    <row r="226" spans="1:25" ht="12.75" x14ac:dyDescent="0.2">
      <c r="A226" s="35"/>
      <c r="B226" s="35"/>
      <c r="C226" s="39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</row>
    <row r="227" spans="1:25" ht="12.75" x14ac:dyDescent="0.2">
      <c r="A227" s="35"/>
      <c r="B227" s="35"/>
      <c r="C227" s="39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</row>
    <row r="228" spans="1:25" ht="12.75" x14ac:dyDescent="0.2">
      <c r="A228" s="35"/>
      <c r="B228" s="35"/>
      <c r="C228" s="39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</row>
    <row r="229" spans="1:25" ht="12.75" x14ac:dyDescent="0.2">
      <c r="A229" s="35"/>
      <c r="B229" s="35"/>
      <c r="C229" s="39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</row>
    <row r="230" spans="1:25" ht="12.75" x14ac:dyDescent="0.2">
      <c r="A230" s="35"/>
      <c r="B230" s="35"/>
      <c r="C230" s="39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</row>
    <row r="231" spans="1:25" ht="12.75" x14ac:dyDescent="0.2">
      <c r="A231" s="35"/>
      <c r="B231" s="35"/>
      <c r="C231" s="39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</row>
    <row r="232" spans="1:25" ht="12.75" x14ac:dyDescent="0.2">
      <c r="A232" s="35"/>
      <c r="B232" s="35"/>
      <c r="C232" s="39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</row>
    <row r="233" spans="1:25" ht="12.75" x14ac:dyDescent="0.2">
      <c r="A233" s="35"/>
      <c r="B233" s="35"/>
      <c r="C233" s="39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</row>
    <row r="234" spans="1:25" ht="12.75" x14ac:dyDescent="0.2">
      <c r="A234" s="35"/>
      <c r="B234" s="35"/>
      <c r="C234" s="39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</row>
    <row r="235" spans="1:25" ht="12.75" x14ac:dyDescent="0.2">
      <c r="A235" s="35"/>
      <c r="B235" s="35"/>
      <c r="C235" s="39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</row>
    <row r="236" spans="1:25" ht="12.75" x14ac:dyDescent="0.2">
      <c r="A236" s="35"/>
      <c r="B236" s="35"/>
      <c r="C236" s="39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</row>
    <row r="237" spans="1:25" ht="12.75" x14ac:dyDescent="0.2">
      <c r="A237" s="35"/>
      <c r="B237" s="35"/>
      <c r="C237" s="39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</row>
    <row r="238" spans="1:25" ht="12.75" x14ac:dyDescent="0.2">
      <c r="A238" s="35"/>
      <c r="B238" s="35"/>
      <c r="C238" s="39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</row>
    <row r="239" spans="1:25" ht="12.75" x14ac:dyDescent="0.2">
      <c r="A239" s="35"/>
      <c r="B239" s="35"/>
      <c r="C239" s="39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</row>
    <row r="240" spans="1:25" ht="12.75" x14ac:dyDescent="0.2">
      <c r="A240" s="35"/>
      <c r="B240" s="35"/>
      <c r="C240" s="39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</row>
    <row r="241" spans="1:25" ht="12.75" x14ac:dyDescent="0.2">
      <c r="A241" s="35"/>
      <c r="B241" s="35"/>
      <c r="C241" s="39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</row>
    <row r="242" spans="1:25" ht="12.75" x14ac:dyDescent="0.2">
      <c r="A242" s="35"/>
      <c r="B242" s="35"/>
      <c r="C242" s="39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</row>
    <row r="243" spans="1:25" ht="12.75" x14ac:dyDescent="0.2">
      <c r="A243" s="35"/>
      <c r="B243" s="35"/>
      <c r="C243" s="39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</row>
    <row r="244" spans="1:25" ht="12.75" x14ac:dyDescent="0.2">
      <c r="A244" s="35"/>
      <c r="B244" s="35"/>
      <c r="C244" s="39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</row>
    <row r="245" spans="1:25" ht="12.75" x14ac:dyDescent="0.2">
      <c r="A245" s="35"/>
      <c r="B245" s="35"/>
      <c r="C245" s="39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</row>
    <row r="246" spans="1:25" ht="12.75" x14ac:dyDescent="0.2">
      <c r="A246" s="35"/>
      <c r="B246" s="35"/>
      <c r="C246" s="39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</row>
    <row r="247" spans="1:25" ht="12.75" x14ac:dyDescent="0.2">
      <c r="A247" s="35"/>
      <c r="B247" s="35"/>
      <c r="C247" s="39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</row>
    <row r="248" spans="1:25" ht="12.75" x14ac:dyDescent="0.2">
      <c r="A248" s="35"/>
      <c r="B248" s="35"/>
      <c r="C248" s="39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</row>
    <row r="249" spans="1:25" ht="12.75" x14ac:dyDescent="0.2">
      <c r="A249" s="35"/>
      <c r="B249" s="35"/>
      <c r="C249" s="39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</row>
    <row r="250" spans="1:25" ht="12.75" x14ac:dyDescent="0.2">
      <c r="A250" s="35"/>
      <c r="B250" s="35"/>
      <c r="C250" s="39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</row>
    <row r="251" spans="1:25" ht="12.75" x14ac:dyDescent="0.2">
      <c r="A251" s="35"/>
      <c r="B251" s="35"/>
      <c r="C251" s="39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</row>
    <row r="252" spans="1:25" ht="12.75" x14ac:dyDescent="0.2">
      <c r="A252" s="35"/>
      <c r="B252" s="35"/>
      <c r="C252" s="39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</row>
    <row r="253" spans="1:25" ht="12.75" x14ac:dyDescent="0.2">
      <c r="A253" s="35"/>
      <c r="B253" s="35"/>
      <c r="C253" s="39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</row>
    <row r="254" spans="1:25" ht="12.75" x14ac:dyDescent="0.2">
      <c r="A254" s="35"/>
      <c r="B254" s="35"/>
      <c r="C254" s="39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</row>
    <row r="255" spans="1:25" ht="12.75" x14ac:dyDescent="0.2">
      <c r="A255" s="35"/>
      <c r="B255" s="35"/>
      <c r="C255" s="39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</row>
    <row r="256" spans="1:25" ht="12.75" x14ac:dyDescent="0.2">
      <c r="A256" s="35"/>
      <c r="B256" s="35"/>
      <c r="C256" s="39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</row>
    <row r="257" spans="1:25" ht="12.75" x14ac:dyDescent="0.2">
      <c r="A257" s="35"/>
      <c r="B257" s="35"/>
      <c r="C257" s="39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</row>
    <row r="258" spans="1:25" ht="12.75" x14ac:dyDescent="0.2">
      <c r="A258" s="35"/>
      <c r="B258" s="35"/>
      <c r="C258" s="39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</row>
    <row r="259" spans="1:25" ht="12.75" x14ac:dyDescent="0.2">
      <c r="A259" s="35"/>
      <c r="B259" s="35"/>
      <c r="C259" s="39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</row>
    <row r="260" spans="1:25" ht="12.75" x14ac:dyDescent="0.2">
      <c r="A260" s="35"/>
      <c r="B260" s="35"/>
      <c r="C260" s="39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</row>
    <row r="261" spans="1:25" ht="12.75" x14ac:dyDescent="0.2">
      <c r="A261" s="35"/>
      <c r="B261" s="35"/>
      <c r="C261" s="39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</row>
    <row r="262" spans="1:25" ht="12.75" x14ac:dyDescent="0.2">
      <c r="A262" s="35"/>
      <c r="B262" s="35"/>
      <c r="C262" s="39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</row>
    <row r="263" spans="1:25" ht="12.75" x14ac:dyDescent="0.2">
      <c r="A263" s="35"/>
      <c r="B263" s="35"/>
      <c r="C263" s="39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</row>
    <row r="264" spans="1:25" ht="12.75" x14ac:dyDescent="0.2">
      <c r="A264" s="35"/>
      <c r="B264" s="35"/>
      <c r="C264" s="39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</row>
    <row r="265" spans="1:25" ht="12.75" x14ac:dyDescent="0.2">
      <c r="A265" s="35"/>
      <c r="B265" s="35"/>
      <c r="C265" s="39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</row>
    <row r="266" spans="1:25" ht="12.75" x14ac:dyDescent="0.2">
      <c r="A266" s="35"/>
      <c r="B266" s="35"/>
      <c r="C266" s="39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</row>
    <row r="267" spans="1:25" ht="12.75" x14ac:dyDescent="0.2">
      <c r="A267" s="35"/>
      <c r="B267" s="35"/>
      <c r="C267" s="39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</row>
    <row r="268" spans="1:25" ht="12.75" x14ac:dyDescent="0.2">
      <c r="A268" s="35"/>
      <c r="B268" s="35"/>
      <c r="C268" s="39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</row>
    <row r="269" spans="1:25" ht="12.75" x14ac:dyDescent="0.2">
      <c r="A269" s="35"/>
      <c r="B269" s="35"/>
      <c r="C269" s="39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</row>
    <row r="270" spans="1:25" ht="12.75" x14ac:dyDescent="0.2">
      <c r="A270" s="35"/>
      <c r="B270" s="35"/>
      <c r="C270" s="39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</row>
    <row r="271" spans="1:25" ht="12.75" x14ac:dyDescent="0.2">
      <c r="A271" s="35"/>
      <c r="B271" s="35"/>
      <c r="C271" s="39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</row>
    <row r="272" spans="1:25" ht="12.75" x14ac:dyDescent="0.2">
      <c r="A272" s="35"/>
      <c r="B272" s="35"/>
      <c r="C272" s="39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</row>
    <row r="273" spans="1:25" ht="12.75" x14ac:dyDescent="0.2">
      <c r="A273" s="35"/>
      <c r="B273" s="35"/>
      <c r="C273" s="39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</row>
    <row r="274" spans="1:25" ht="12.75" x14ac:dyDescent="0.2">
      <c r="A274" s="35"/>
      <c r="B274" s="35"/>
      <c r="C274" s="39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</row>
    <row r="275" spans="1:25" ht="12.75" x14ac:dyDescent="0.2">
      <c r="A275" s="35"/>
      <c r="B275" s="35"/>
      <c r="C275" s="39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</row>
    <row r="276" spans="1:25" ht="12.75" x14ac:dyDescent="0.2">
      <c r="A276" s="35"/>
      <c r="B276" s="35"/>
      <c r="C276" s="39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</row>
    <row r="277" spans="1:25" ht="12.75" x14ac:dyDescent="0.2">
      <c r="A277" s="35"/>
      <c r="B277" s="35"/>
      <c r="C277" s="39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</row>
    <row r="278" spans="1:25" ht="12.75" x14ac:dyDescent="0.2">
      <c r="A278" s="35"/>
      <c r="B278" s="35"/>
      <c r="C278" s="39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</row>
    <row r="279" spans="1:25" ht="12.75" x14ac:dyDescent="0.2">
      <c r="A279" s="35"/>
      <c r="B279" s="35"/>
      <c r="C279" s="39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</row>
    <row r="280" spans="1:25" ht="12.75" x14ac:dyDescent="0.2">
      <c r="A280" s="35"/>
      <c r="B280" s="35"/>
      <c r="C280" s="39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</row>
    <row r="281" spans="1:25" ht="12.75" x14ac:dyDescent="0.2">
      <c r="A281" s="35"/>
      <c r="B281" s="35"/>
      <c r="C281" s="39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</row>
    <row r="282" spans="1:25" ht="12.75" x14ac:dyDescent="0.2">
      <c r="A282" s="35"/>
      <c r="B282" s="35"/>
      <c r="C282" s="39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</row>
    <row r="283" spans="1:25" ht="12.75" x14ac:dyDescent="0.2">
      <c r="A283" s="35"/>
      <c r="B283" s="35"/>
      <c r="C283" s="39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</row>
    <row r="284" spans="1:25" ht="12.75" x14ac:dyDescent="0.2">
      <c r="A284" s="35"/>
      <c r="B284" s="35"/>
      <c r="C284" s="39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</row>
    <row r="285" spans="1:25" ht="12.75" x14ac:dyDescent="0.2">
      <c r="A285" s="35"/>
      <c r="B285" s="35"/>
      <c r="C285" s="39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</row>
    <row r="286" spans="1:25" ht="12.75" x14ac:dyDescent="0.2">
      <c r="A286" s="35"/>
      <c r="B286" s="35"/>
      <c r="C286" s="39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</row>
    <row r="287" spans="1:25" ht="12.75" x14ac:dyDescent="0.2">
      <c r="A287" s="35"/>
      <c r="B287" s="35"/>
      <c r="C287" s="39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</row>
    <row r="288" spans="1:25" ht="12.75" x14ac:dyDescent="0.2">
      <c r="A288" s="35"/>
      <c r="B288" s="35"/>
      <c r="C288" s="39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</row>
    <row r="289" spans="1:25" ht="12.75" x14ac:dyDescent="0.2">
      <c r="A289" s="35"/>
      <c r="B289" s="35"/>
      <c r="C289" s="39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</row>
    <row r="290" spans="1:25" ht="12.75" x14ac:dyDescent="0.2">
      <c r="A290" s="35"/>
      <c r="B290" s="35"/>
      <c r="C290" s="39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</row>
    <row r="291" spans="1:25" ht="12.75" x14ac:dyDescent="0.2">
      <c r="A291" s="35"/>
      <c r="B291" s="35"/>
      <c r="C291" s="39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</row>
    <row r="292" spans="1:25" ht="12.75" x14ac:dyDescent="0.2">
      <c r="A292" s="35"/>
      <c r="B292" s="35"/>
      <c r="C292" s="39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</row>
    <row r="293" spans="1:25" ht="12.75" x14ac:dyDescent="0.2">
      <c r="A293" s="35"/>
      <c r="B293" s="35"/>
      <c r="C293" s="39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</row>
    <row r="294" spans="1:25" ht="12.75" x14ac:dyDescent="0.2">
      <c r="A294" s="35"/>
      <c r="B294" s="35"/>
      <c r="C294" s="39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</row>
    <row r="295" spans="1:25" ht="12.75" x14ac:dyDescent="0.2">
      <c r="A295" s="35"/>
      <c r="B295" s="35"/>
      <c r="C295" s="39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</row>
    <row r="296" spans="1:25" ht="12.75" x14ac:dyDescent="0.2">
      <c r="A296" s="35"/>
      <c r="B296" s="35"/>
      <c r="C296" s="39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</row>
    <row r="297" spans="1:25" ht="12.75" x14ac:dyDescent="0.2">
      <c r="A297" s="35"/>
      <c r="B297" s="35"/>
      <c r="C297" s="39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</row>
    <row r="298" spans="1:25" ht="12.75" x14ac:dyDescent="0.2">
      <c r="A298" s="35"/>
      <c r="B298" s="35"/>
      <c r="C298" s="39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</row>
    <row r="299" spans="1:25" ht="12.75" x14ac:dyDescent="0.2">
      <c r="A299" s="35"/>
      <c r="B299" s="35"/>
      <c r="C299" s="39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</row>
    <row r="300" spans="1:25" ht="12.75" x14ac:dyDescent="0.2">
      <c r="A300" s="35"/>
      <c r="B300" s="35"/>
      <c r="C300" s="39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</row>
    <row r="301" spans="1:25" ht="12.75" x14ac:dyDescent="0.2">
      <c r="A301" s="35"/>
      <c r="B301" s="35"/>
      <c r="C301" s="39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</row>
    <row r="302" spans="1:25" ht="12.75" x14ac:dyDescent="0.2">
      <c r="A302" s="35"/>
      <c r="B302" s="35"/>
      <c r="C302" s="39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</row>
    <row r="303" spans="1:25" ht="12.75" x14ac:dyDescent="0.2">
      <c r="A303" s="35"/>
      <c r="B303" s="35"/>
      <c r="C303" s="39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</row>
    <row r="304" spans="1:25" ht="12.75" x14ac:dyDescent="0.2">
      <c r="A304" s="35"/>
      <c r="B304" s="35"/>
      <c r="C304" s="39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</row>
    <row r="305" spans="1:25" ht="12.75" x14ac:dyDescent="0.2">
      <c r="A305" s="35"/>
      <c r="B305" s="35"/>
      <c r="C305" s="39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</row>
    <row r="306" spans="1:25" ht="12.75" x14ac:dyDescent="0.2">
      <c r="A306" s="35"/>
      <c r="B306" s="35"/>
      <c r="C306" s="39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</row>
    <row r="307" spans="1:25" ht="12.75" x14ac:dyDescent="0.2">
      <c r="A307" s="35"/>
      <c r="B307" s="35"/>
      <c r="C307" s="39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</row>
    <row r="308" spans="1:25" ht="12.75" x14ac:dyDescent="0.2">
      <c r="A308" s="35"/>
      <c r="B308" s="35"/>
      <c r="C308" s="39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</row>
    <row r="309" spans="1:25" ht="12.75" x14ac:dyDescent="0.2">
      <c r="A309" s="35"/>
      <c r="B309" s="35"/>
      <c r="C309" s="39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</row>
    <row r="310" spans="1:25" ht="12.75" x14ac:dyDescent="0.2">
      <c r="A310" s="35"/>
      <c r="B310" s="35"/>
      <c r="C310" s="39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</row>
    <row r="311" spans="1:25" ht="12.75" x14ac:dyDescent="0.2">
      <c r="A311" s="35"/>
      <c r="B311" s="35"/>
      <c r="C311" s="39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</row>
    <row r="312" spans="1:25" ht="12.75" x14ac:dyDescent="0.2">
      <c r="A312" s="35"/>
      <c r="B312" s="35"/>
      <c r="C312" s="39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</row>
    <row r="313" spans="1:25" ht="12.75" x14ac:dyDescent="0.2">
      <c r="A313" s="35"/>
      <c r="B313" s="35"/>
      <c r="C313" s="39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</row>
    <row r="314" spans="1:25" ht="12.75" x14ac:dyDescent="0.2">
      <c r="A314" s="35"/>
      <c r="B314" s="35"/>
      <c r="C314" s="39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</row>
    <row r="315" spans="1:25" ht="12.75" x14ac:dyDescent="0.2">
      <c r="A315" s="35"/>
      <c r="B315" s="35"/>
      <c r="C315" s="39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</row>
    <row r="316" spans="1:25" ht="12.75" x14ac:dyDescent="0.2">
      <c r="A316" s="35"/>
      <c r="B316" s="35"/>
      <c r="C316" s="39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</row>
    <row r="317" spans="1:25" ht="12.75" x14ac:dyDescent="0.2">
      <c r="A317" s="35"/>
      <c r="B317" s="35"/>
      <c r="C317" s="39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</row>
    <row r="318" spans="1:25" ht="12.75" x14ac:dyDescent="0.2">
      <c r="A318" s="35"/>
      <c r="B318" s="35"/>
      <c r="C318" s="39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</row>
    <row r="319" spans="1:25" ht="12.75" x14ac:dyDescent="0.2">
      <c r="A319" s="35"/>
      <c r="B319" s="35"/>
      <c r="C319" s="39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</row>
    <row r="320" spans="1:25" ht="12.75" x14ac:dyDescent="0.2">
      <c r="A320" s="35"/>
      <c r="B320" s="35"/>
      <c r="C320" s="39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</row>
    <row r="321" spans="1:25" ht="12.75" x14ac:dyDescent="0.2">
      <c r="A321" s="35"/>
      <c r="B321" s="35"/>
      <c r="C321" s="39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</row>
    <row r="322" spans="1:25" ht="12.75" x14ac:dyDescent="0.2">
      <c r="A322" s="35"/>
      <c r="B322" s="35"/>
      <c r="C322" s="39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</row>
    <row r="323" spans="1:25" ht="12.75" x14ac:dyDescent="0.2">
      <c r="A323" s="35"/>
      <c r="B323" s="35"/>
      <c r="C323" s="39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</row>
    <row r="324" spans="1:25" ht="12.75" x14ac:dyDescent="0.2">
      <c r="A324" s="35"/>
      <c r="B324" s="35"/>
      <c r="C324" s="39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</row>
    <row r="325" spans="1:25" ht="12.75" x14ac:dyDescent="0.2">
      <c r="A325" s="35"/>
      <c r="B325" s="35"/>
      <c r="C325" s="39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</row>
    <row r="326" spans="1:25" ht="12.75" x14ac:dyDescent="0.2">
      <c r="A326" s="35"/>
      <c r="B326" s="35"/>
      <c r="C326" s="39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</row>
    <row r="327" spans="1:25" ht="12.75" x14ac:dyDescent="0.2">
      <c r="A327" s="35"/>
      <c r="B327" s="35"/>
      <c r="C327" s="39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</row>
    <row r="328" spans="1:25" ht="12.75" x14ac:dyDescent="0.2">
      <c r="A328" s="35"/>
      <c r="B328" s="35"/>
      <c r="C328" s="39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</row>
    <row r="329" spans="1:25" ht="12.75" x14ac:dyDescent="0.2">
      <c r="A329" s="35"/>
      <c r="B329" s="35"/>
      <c r="C329" s="39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</row>
    <row r="330" spans="1:25" ht="12.75" x14ac:dyDescent="0.2">
      <c r="A330" s="35"/>
      <c r="B330" s="35"/>
      <c r="C330" s="39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</row>
    <row r="331" spans="1:25" ht="12.75" x14ac:dyDescent="0.2">
      <c r="A331" s="35"/>
      <c r="B331" s="35"/>
      <c r="C331" s="39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</row>
    <row r="332" spans="1:25" ht="12.75" x14ac:dyDescent="0.2">
      <c r="A332" s="35"/>
      <c r="B332" s="35"/>
      <c r="C332" s="39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</row>
    <row r="333" spans="1:25" ht="12.75" x14ac:dyDescent="0.2">
      <c r="A333" s="35"/>
      <c r="B333" s="35"/>
      <c r="C333" s="39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</row>
    <row r="334" spans="1:25" ht="12.75" x14ac:dyDescent="0.2">
      <c r="A334" s="35"/>
      <c r="B334" s="35"/>
      <c r="C334" s="39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</row>
    <row r="335" spans="1:25" ht="12.75" x14ac:dyDescent="0.2">
      <c r="A335" s="35"/>
      <c r="B335" s="35"/>
      <c r="C335" s="39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</row>
    <row r="336" spans="1:25" ht="12.75" x14ac:dyDescent="0.2">
      <c r="A336" s="35"/>
      <c r="B336" s="35"/>
      <c r="C336" s="39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</row>
    <row r="337" spans="1:25" ht="12.75" x14ac:dyDescent="0.2">
      <c r="A337" s="35"/>
      <c r="B337" s="35"/>
      <c r="C337" s="39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</row>
    <row r="338" spans="1:25" ht="12.75" x14ac:dyDescent="0.2">
      <c r="A338" s="35"/>
      <c r="B338" s="35"/>
      <c r="C338" s="39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</row>
    <row r="339" spans="1:25" ht="12.75" x14ac:dyDescent="0.2">
      <c r="A339" s="35"/>
      <c r="B339" s="35"/>
      <c r="C339" s="39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</row>
    <row r="340" spans="1:25" ht="12.75" x14ac:dyDescent="0.2">
      <c r="A340" s="35"/>
      <c r="B340" s="35"/>
      <c r="C340" s="39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</row>
    <row r="341" spans="1:25" ht="12.75" x14ac:dyDescent="0.2">
      <c r="A341" s="35"/>
      <c r="B341" s="35"/>
      <c r="C341" s="39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</row>
    <row r="342" spans="1:25" ht="12.75" x14ac:dyDescent="0.2">
      <c r="A342" s="35"/>
      <c r="B342" s="35"/>
      <c r="C342" s="39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</row>
    <row r="343" spans="1:25" ht="12.75" x14ac:dyDescent="0.2">
      <c r="A343" s="35"/>
      <c r="B343" s="35"/>
      <c r="C343" s="39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</row>
    <row r="344" spans="1:25" ht="12.75" x14ac:dyDescent="0.2">
      <c r="A344" s="35"/>
      <c r="B344" s="35"/>
      <c r="C344" s="39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</row>
    <row r="345" spans="1:25" ht="12.75" x14ac:dyDescent="0.2">
      <c r="A345" s="35"/>
      <c r="B345" s="35"/>
      <c r="C345" s="39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</row>
    <row r="346" spans="1:25" ht="12.75" x14ac:dyDescent="0.2">
      <c r="A346" s="35"/>
      <c r="B346" s="35"/>
      <c r="C346" s="39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</row>
    <row r="347" spans="1:25" ht="12.75" x14ac:dyDescent="0.2">
      <c r="A347" s="35"/>
      <c r="B347" s="35"/>
      <c r="C347" s="39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</row>
    <row r="348" spans="1:25" ht="12.75" x14ac:dyDescent="0.2">
      <c r="A348" s="35"/>
      <c r="B348" s="35"/>
      <c r="C348" s="39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</row>
    <row r="349" spans="1:25" ht="12.75" x14ac:dyDescent="0.2">
      <c r="A349" s="35"/>
      <c r="B349" s="35"/>
      <c r="C349" s="39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</row>
    <row r="350" spans="1:25" ht="12.75" x14ac:dyDescent="0.2">
      <c r="A350" s="35"/>
      <c r="B350" s="35"/>
      <c r="C350" s="39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</row>
    <row r="351" spans="1:25" ht="12.75" x14ac:dyDescent="0.2">
      <c r="A351" s="35"/>
      <c r="B351" s="35"/>
      <c r="C351" s="39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</row>
    <row r="352" spans="1:25" ht="12.75" x14ac:dyDescent="0.2">
      <c r="A352" s="35"/>
      <c r="B352" s="35"/>
      <c r="C352" s="39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</row>
    <row r="353" spans="1:25" ht="12.75" x14ac:dyDescent="0.2">
      <c r="A353" s="35"/>
      <c r="B353" s="35"/>
      <c r="C353" s="39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</row>
    <row r="354" spans="1:25" ht="12.75" x14ac:dyDescent="0.2">
      <c r="A354" s="35"/>
      <c r="B354" s="35"/>
      <c r="C354" s="39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</row>
    <row r="355" spans="1:25" ht="12.75" x14ac:dyDescent="0.2">
      <c r="A355" s="35"/>
      <c r="B355" s="35"/>
      <c r="C355" s="39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</row>
    <row r="356" spans="1:25" ht="12.75" x14ac:dyDescent="0.2">
      <c r="A356" s="35"/>
      <c r="B356" s="35"/>
      <c r="C356" s="39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</row>
    <row r="357" spans="1:25" ht="12.75" x14ac:dyDescent="0.2">
      <c r="A357" s="35"/>
      <c r="B357" s="35"/>
      <c r="C357" s="39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</row>
    <row r="358" spans="1:25" ht="12.75" x14ac:dyDescent="0.2">
      <c r="A358" s="35"/>
      <c r="B358" s="35"/>
      <c r="C358" s="39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</row>
    <row r="359" spans="1:25" ht="12.75" x14ac:dyDescent="0.2">
      <c r="A359" s="35"/>
      <c r="B359" s="35"/>
      <c r="C359" s="39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</row>
    <row r="360" spans="1:25" ht="12.75" x14ac:dyDescent="0.2">
      <c r="A360" s="35"/>
      <c r="B360" s="35"/>
      <c r="C360" s="39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</row>
    <row r="361" spans="1:25" ht="12.75" x14ac:dyDescent="0.2">
      <c r="A361" s="35"/>
      <c r="B361" s="35"/>
      <c r="C361" s="39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</row>
    <row r="362" spans="1:25" ht="12.75" x14ac:dyDescent="0.2">
      <c r="A362" s="35"/>
      <c r="B362" s="35"/>
      <c r="C362" s="39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</row>
    <row r="363" spans="1:25" ht="12.75" x14ac:dyDescent="0.2">
      <c r="A363" s="35"/>
      <c r="B363" s="35"/>
      <c r="C363" s="39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</row>
    <row r="364" spans="1:25" ht="12.75" x14ac:dyDescent="0.2">
      <c r="A364" s="35"/>
      <c r="B364" s="35"/>
      <c r="C364" s="39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</row>
    <row r="365" spans="1:25" ht="12.75" x14ac:dyDescent="0.2">
      <c r="A365" s="35"/>
      <c r="B365" s="35"/>
      <c r="C365" s="39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</row>
    <row r="366" spans="1:25" ht="12.75" x14ac:dyDescent="0.2">
      <c r="A366" s="35"/>
      <c r="B366" s="35"/>
      <c r="C366" s="39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</row>
    <row r="367" spans="1:25" ht="12.75" x14ac:dyDescent="0.2">
      <c r="A367" s="35"/>
      <c r="B367" s="35"/>
      <c r="C367" s="39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</row>
    <row r="368" spans="1:25" ht="12.75" x14ac:dyDescent="0.2">
      <c r="A368" s="35"/>
      <c r="B368" s="35"/>
      <c r="C368" s="39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</row>
    <row r="369" spans="1:25" ht="12.75" x14ac:dyDescent="0.2">
      <c r="A369" s="35"/>
      <c r="B369" s="35"/>
      <c r="C369" s="39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</row>
    <row r="370" spans="1:25" ht="12.75" x14ac:dyDescent="0.2">
      <c r="A370" s="35"/>
      <c r="B370" s="35"/>
      <c r="C370" s="39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</row>
    <row r="371" spans="1:25" ht="12.75" x14ac:dyDescent="0.2">
      <c r="A371" s="35"/>
      <c r="B371" s="35"/>
      <c r="C371" s="39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</row>
    <row r="372" spans="1:25" ht="12.75" x14ac:dyDescent="0.2">
      <c r="A372" s="35"/>
      <c r="B372" s="35"/>
      <c r="C372" s="39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</row>
    <row r="373" spans="1:25" ht="12.75" x14ac:dyDescent="0.2">
      <c r="A373" s="35"/>
      <c r="B373" s="35"/>
      <c r="C373" s="39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</row>
    <row r="374" spans="1:25" ht="12.75" x14ac:dyDescent="0.2">
      <c r="A374" s="35"/>
      <c r="B374" s="35"/>
      <c r="C374" s="39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</row>
    <row r="375" spans="1:25" ht="12.75" x14ac:dyDescent="0.2">
      <c r="A375" s="35"/>
      <c r="B375" s="35"/>
      <c r="C375" s="39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</row>
    <row r="376" spans="1:25" ht="12.75" x14ac:dyDescent="0.2">
      <c r="A376" s="35"/>
      <c r="B376" s="35"/>
      <c r="C376" s="39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</row>
    <row r="377" spans="1:25" ht="12.75" x14ac:dyDescent="0.2">
      <c r="A377" s="35"/>
      <c r="B377" s="35"/>
      <c r="C377" s="39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</row>
    <row r="378" spans="1:25" ht="12.75" x14ac:dyDescent="0.2">
      <c r="A378" s="35"/>
      <c r="B378" s="35"/>
      <c r="C378" s="39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</row>
    <row r="379" spans="1:25" ht="12.75" x14ac:dyDescent="0.2">
      <c r="A379" s="35"/>
      <c r="B379" s="35"/>
      <c r="C379" s="39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</row>
    <row r="380" spans="1:25" ht="12.75" x14ac:dyDescent="0.2">
      <c r="A380" s="35"/>
      <c r="B380" s="35"/>
      <c r="C380" s="39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</row>
    <row r="381" spans="1:25" ht="12.75" x14ac:dyDescent="0.2">
      <c r="A381" s="35"/>
      <c r="B381" s="35"/>
      <c r="C381" s="39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</row>
    <row r="382" spans="1:25" ht="12.75" x14ac:dyDescent="0.2">
      <c r="A382" s="35"/>
      <c r="B382" s="35"/>
      <c r="C382" s="39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</row>
    <row r="383" spans="1:25" ht="12.75" x14ac:dyDescent="0.2">
      <c r="A383" s="35"/>
      <c r="B383" s="35"/>
      <c r="C383" s="39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</row>
    <row r="384" spans="1:25" ht="12.75" x14ac:dyDescent="0.2">
      <c r="A384" s="35"/>
      <c r="B384" s="35"/>
      <c r="C384" s="39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</row>
    <row r="385" spans="1:25" ht="12.75" x14ac:dyDescent="0.2">
      <c r="A385" s="35"/>
      <c r="B385" s="35"/>
      <c r="C385" s="39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</row>
    <row r="386" spans="1:25" ht="12.75" x14ac:dyDescent="0.2">
      <c r="A386" s="35"/>
      <c r="B386" s="35"/>
      <c r="C386" s="39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</row>
    <row r="387" spans="1:25" ht="12.75" x14ac:dyDescent="0.2">
      <c r="A387" s="35"/>
      <c r="B387" s="35"/>
      <c r="C387" s="39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</row>
    <row r="388" spans="1:25" ht="12.75" x14ac:dyDescent="0.2">
      <c r="A388" s="35"/>
      <c r="B388" s="35"/>
      <c r="C388" s="39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</row>
    <row r="389" spans="1:25" ht="12.75" x14ac:dyDescent="0.2">
      <c r="A389" s="35"/>
      <c r="B389" s="35"/>
      <c r="C389" s="39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</row>
    <row r="390" spans="1:25" ht="12.75" x14ac:dyDescent="0.2">
      <c r="A390" s="35"/>
      <c r="B390" s="35"/>
      <c r="C390" s="39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</row>
    <row r="391" spans="1:25" ht="12.75" x14ac:dyDescent="0.2">
      <c r="A391" s="35"/>
      <c r="B391" s="35"/>
      <c r="C391" s="39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</row>
    <row r="392" spans="1:25" ht="12.75" x14ac:dyDescent="0.2">
      <c r="A392" s="35"/>
      <c r="B392" s="35"/>
      <c r="C392" s="39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</row>
    <row r="393" spans="1:25" ht="12.75" x14ac:dyDescent="0.2">
      <c r="A393" s="35"/>
      <c r="B393" s="35"/>
      <c r="C393" s="39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</row>
    <row r="394" spans="1:25" ht="12.75" x14ac:dyDescent="0.2">
      <c r="A394" s="35"/>
      <c r="B394" s="35"/>
      <c r="C394" s="39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</row>
    <row r="395" spans="1:25" ht="12.75" x14ac:dyDescent="0.2">
      <c r="A395" s="35"/>
      <c r="B395" s="35"/>
      <c r="C395" s="39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</row>
    <row r="396" spans="1:25" ht="12.75" x14ac:dyDescent="0.2">
      <c r="A396" s="35"/>
      <c r="B396" s="35"/>
      <c r="C396" s="39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</row>
    <row r="397" spans="1:25" ht="12.75" x14ac:dyDescent="0.2">
      <c r="A397" s="35"/>
      <c r="B397" s="35"/>
      <c r="C397" s="39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</row>
    <row r="398" spans="1:25" ht="12.75" x14ac:dyDescent="0.2">
      <c r="A398" s="35"/>
      <c r="B398" s="35"/>
      <c r="C398" s="39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</row>
    <row r="399" spans="1:25" ht="12.75" x14ac:dyDescent="0.2">
      <c r="A399" s="35"/>
      <c r="B399" s="35"/>
      <c r="C399" s="39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</row>
    <row r="400" spans="1:25" ht="12.75" x14ac:dyDescent="0.2">
      <c r="A400" s="35"/>
      <c r="B400" s="35"/>
      <c r="C400" s="39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</row>
    <row r="401" spans="1:25" ht="12.75" x14ac:dyDescent="0.2">
      <c r="A401" s="35"/>
      <c r="B401" s="35"/>
      <c r="C401" s="39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</row>
    <row r="402" spans="1:25" ht="12.75" x14ac:dyDescent="0.2">
      <c r="A402" s="35"/>
      <c r="B402" s="35"/>
      <c r="C402" s="39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</row>
    <row r="403" spans="1:25" ht="12.75" x14ac:dyDescent="0.2">
      <c r="A403" s="35"/>
      <c r="B403" s="35"/>
      <c r="C403" s="39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</row>
    <row r="404" spans="1:25" ht="12.75" x14ac:dyDescent="0.2">
      <c r="A404" s="35"/>
      <c r="B404" s="35"/>
      <c r="C404" s="39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</row>
    <row r="405" spans="1:25" ht="12.75" x14ac:dyDescent="0.2">
      <c r="A405" s="35"/>
      <c r="B405" s="35"/>
      <c r="C405" s="39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</row>
    <row r="406" spans="1:25" ht="12.75" x14ac:dyDescent="0.2">
      <c r="A406" s="35"/>
      <c r="B406" s="35"/>
      <c r="C406" s="39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</row>
    <row r="407" spans="1:25" ht="12.75" x14ac:dyDescent="0.2">
      <c r="A407" s="35"/>
      <c r="B407" s="35"/>
      <c r="C407" s="39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</row>
    <row r="408" spans="1:25" ht="12.75" x14ac:dyDescent="0.2">
      <c r="A408" s="35"/>
      <c r="B408" s="35"/>
      <c r="C408" s="39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</row>
    <row r="409" spans="1:25" ht="12.75" x14ac:dyDescent="0.2">
      <c r="A409" s="35"/>
      <c r="B409" s="35"/>
      <c r="C409" s="39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</row>
    <row r="410" spans="1:25" ht="12.75" x14ac:dyDescent="0.2">
      <c r="A410" s="35"/>
      <c r="B410" s="35"/>
      <c r="C410" s="39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</row>
    <row r="411" spans="1:25" ht="12.75" x14ac:dyDescent="0.2">
      <c r="A411" s="35"/>
      <c r="B411" s="35"/>
      <c r="C411" s="39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</row>
    <row r="412" spans="1:25" ht="12.75" x14ac:dyDescent="0.2">
      <c r="A412" s="35"/>
      <c r="B412" s="35"/>
      <c r="C412" s="39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</row>
    <row r="413" spans="1:25" ht="12.75" x14ac:dyDescent="0.2">
      <c r="A413" s="35"/>
      <c r="B413" s="35"/>
      <c r="C413" s="39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</row>
    <row r="414" spans="1:25" ht="12.75" x14ac:dyDescent="0.2">
      <c r="A414" s="35"/>
      <c r="B414" s="35"/>
      <c r="C414" s="39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</row>
    <row r="415" spans="1:25" ht="12.75" x14ac:dyDescent="0.2">
      <c r="A415" s="35"/>
      <c r="B415" s="35"/>
      <c r="C415" s="39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</row>
    <row r="416" spans="1:25" ht="12.75" x14ac:dyDescent="0.2">
      <c r="A416" s="35"/>
      <c r="B416" s="35"/>
      <c r="C416" s="39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</row>
    <row r="417" spans="1:25" ht="12.75" x14ac:dyDescent="0.2">
      <c r="A417" s="35"/>
      <c r="B417" s="35"/>
      <c r="C417" s="39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</row>
    <row r="418" spans="1:25" ht="12.75" x14ac:dyDescent="0.2">
      <c r="A418" s="35"/>
      <c r="B418" s="35"/>
      <c r="C418" s="39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</row>
    <row r="419" spans="1:25" ht="12.75" x14ac:dyDescent="0.2">
      <c r="A419" s="35"/>
      <c r="B419" s="35"/>
      <c r="C419" s="39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</row>
    <row r="420" spans="1:25" ht="12.75" x14ac:dyDescent="0.2">
      <c r="A420" s="35"/>
      <c r="B420" s="35"/>
      <c r="C420" s="39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</row>
    <row r="421" spans="1:25" ht="12.75" x14ac:dyDescent="0.2">
      <c r="A421" s="35"/>
      <c r="B421" s="35"/>
      <c r="C421" s="39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</row>
    <row r="422" spans="1:25" ht="12.75" x14ac:dyDescent="0.2">
      <c r="A422" s="35"/>
      <c r="B422" s="35"/>
      <c r="C422" s="39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</row>
    <row r="423" spans="1:25" ht="12.75" x14ac:dyDescent="0.2">
      <c r="A423" s="35"/>
      <c r="B423" s="35"/>
      <c r="C423" s="39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</row>
    <row r="424" spans="1:25" ht="12.75" x14ac:dyDescent="0.2">
      <c r="A424" s="35"/>
      <c r="B424" s="35"/>
      <c r="C424" s="39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</row>
    <row r="425" spans="1:25" ht="12.75" x14ac:dyDescent="0.2">
      <c r="A425" s="35"/>
      <c r="B425" s="35"/>
      <c r="C425" s="39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</row>
    <row r="426" spans="1:25" ht="12.75" x14ac:dyDescent="0.2">
      <c r="A426" s="35"/>
      <c r="B426" s="35"/>
      <c r="C426" s="39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</row>
    <row r="427" spans="1:25" ht="12.75" x14ac:dyDescent="0.2">
      <c r="A427" s="35"/>
      <c r="B427" s="35"/>
      <c r="C427" s="39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</row>
    <row r="428" spans="1:25" ht="12.75" x14ac:dyDescent="0.2">
      <c r="A428" s="35"/>
      <c r="B428" s="35"/>
      <c r="C428" s="39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</row>
    <row r="429" spans="1:25" ht="12.75" x14ac:dyDescent="0.2">
      <c r="A429" s="35"/>
      <c r="B429" s="35"/>
      <c r="C429" s="39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</row>
    <row r="430" spans="1:25" ht="12.75" x14ac:dyDescent="0.2">
      <c r="A430" s="35"/>
      <c r="B430" s="35"/>
      <c r="C430" s="39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</row>
    <row r="431" spans="1:25" ht="12.75" x14ac:dyDescent="0.2">
      <c r="A431" s="35"/>
      <c r="B431" s="35"/>
      <c r="C431" s="39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</row>
    <row r="432" spans="1:25" ht="12.75" x14ac:dyDescent="0.2">
      <c r="A432" s="35"/>
      <c r="B432" s="35"/>
      <c r="C432" s="39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</row>
    <row r="433" spans="1:25" ht="12.75" x14ac:dyDescent="0.2">
      <c r="A433" s="35"/>
      <c r="B433" s="35"/>
      <c r="C433" s="39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</row>
    <row r="434" spans="1:25" ht="12.75" x14ac:dyDescent="0.2">
      <c r="A434" s="35"/>
      <c r="B434" s="35"/>
      <c r="C434" s="39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</row>
    <row r="435" spans="1:25" ht="12.75" x14ac:dyDescent="0.2">
      <c r="A435" s="35"/>
      <c r="B435" s="35"/>
      <c r="C435" s="39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</row>
    <row r="436" spans="1:25" ht="12.75" x14ac:dyDescent="0.2">
      <c r="A436" s="35"/>
      <c r="B436" s="35"/>
      <c r="C436" s="39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</row>
    <row r="437" spans="1:25" ht="12.75" x14ac:dyDescent="0.2">
      <c r="A437" s="35"/>
      <c r="B437" s="35"/>
      <c r="C437" s="39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</row>
    <row r="438" spans="1:25" ht="12.75" x14ac:dyDescent="0.2">
      <c r="A438" s="35"/>
      <c r="B438" s="35"/>
      <c r="C438" s="39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</row>
    <row r="439" spans="1:25" ht="12.75" x14ac:dyDescent="0.2">
      <c r="A439" s="35"/>
      <c r="B439" s="35"/>
      <c r="C439" s="39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</row>
    <row r="440" spans="1:25" ht="12.75" x14ac:dyDescent="0.2">
      <c r="A440" s="35"/>
      <c r="B440" s="35"/>
      <c r="C440" s="39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</row>
    <row r="441" spans="1:25" ht="12.75" x14ac:dyDescent="0.2">
      <c r="A441" s="35"/>
      <c r="B441" s="35"/>
      <c r="C441" s="39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</row>
    <row r="442" spans="1:25" ht="12.75" x14ac:dyDescent="0.2">
      <c r="A442" s="35"/>
      <c r="B442" s="35"/>
      <c r="C442" s="39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</row>
    <row r="443" spans="1:25" ht="12.75" x14ac:dyDescent="0.2">
      <c r="A443" s="35"/>
      <c r="B443" s="35"/>
      <c r="C443" s="39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</row>
    <row r="444" spans="1:25" ht="12.75" x14ac:dyDescent="0.2">
      <c r="A444" s="35"/>
      <c r="B444" s="35"/>
      <c r="C444" s="39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</row>
    <row r="445" spans="1:25" ht="12.75" x14ac:dyDescent="0.2">
      <c r="A445" s="35"/>
      <c r="B445" s="35"/>
      <c r="C445" s="39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</row>
    <row r="446" spans="1:25" ht="12.75" x14ac:dyDescent="0.2">
      <c r="A446" s="35"/>
      <c r="B446" s="35"/>
      <c r="C446" s="39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</row>
    <row r="447" spans="1:25" ht="12.75" x14ac:dyDescent="0.2">
      <c r="A447" s="35"/>
      <c r="B447" s="35"/>
      <c r="C447" s="39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</row>
    <row r="448" spans="1:25" ht="12.75" x14ac:dyDescent="0.2">
      <c r="A448" s="35"/>
      <c r="B448" s="35"/>
      <c r="C448" s="39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</row>
    <row r="449" spans="1:25" ht="12.75" x14ac:dyDescent="0.2">
      <c r="A449" s="35"/>
      <c r="B449" s="35"/>
      <c r="C449" s="39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</row>
    <row r="450" spans="1:25" ht="12.75" x14ac:dyDescent="0.2">
      <c r="A450" s="35"/>
      <c r="B450" s="35"/>
      <c r="C450" s="39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</row>
    <row r="451" spans="1:25" ht="12.75" x14ac:dyDescent="0.2">
      <c r="A451" s="35"/>
      <c r="B451" s="35"/>
      <c r="C451" s="39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</row>
    <row r="452" spans="1:25" ht="12.75" x14ac:dyDescent="0.2">
      <c r="A452" s="35"/>
      <c r="B452" s="35"/>
      <c r="C452" s="39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</row>
    <row r="453" spans="1:25" ht="12.75" x14ac:dyDescent="0.2">
      <c r="A453" s="35"/>
      <c r="B453" s="35"/>
      <c r="C453" s="39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</row>
    <row r="454" spans="1:25" ht="12.75" x14ac:dyDescent="0.2">
      <c r="A454" s="35"/>
      <c r="B454" s="35"/>
      <c r="C454" s="39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</row>
    <row r="455" spans="1:25" ht="12.75" x14ac:dyDescent="0.2">
      <c r="A455" s="35"/>
      <c r="B455" s="35"/>
      <c r="C455" s="39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</row>
    <row r="456" spans="1:25" ht="12.75" x14ac:dyDescent="0.2">
      <c r="A456" s="35"/>
      <c r="B456" s="35"/>
      <c r="C456" s="39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</row>
    <row r="457" spans="1:25" ht="12.75" x14ac:dyDescent="0.2">
      <c r="A457" s="35"/>
      <c r="B457" s="35"/>
      <c r="C457" s="39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</row>
    <row r="458" spans="1:25" ht="12.75" x14ac:dyDescent="0.2">
      <c r="A458" s="35"/>
      <c r="B458" s="35"/>
      <c r="C458" s="39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</row>
    <row r="459" spans="1:25" ht="12.75" x14ac:dyDescent="0.2">
      <c r="A459" s="35"/>
      <c r="B459" s="35"/>
      <c r="C459" s="39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</row>
    <row r="460" spans="1:25" ht="12.75" x14ac:dyDescent="0.2">
      <c r="A460" s="35"/>
      <c r="B460" s="35"/>
      <c r="C460" s="39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</row>
    <row r="461" spans="1:25" ht="12.75" x14ac:dyDescent="0.2">
      <c r="A461" s="35"/>
      <c r="B461" s="35"/>
      <c r="C461" s="39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</row>
    <row r="462" spans="1:25" ht="12.75" x14ac:dyDescent="0.2">
      <c r="A462" s="35"/>
      <c r="B462" s="35"/>
      <c r="C462" s="39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</row>
    <row r="463" spans="1:25" ht="12.75" x14ac:dyDescent="0.2">
      <c r="A463" s="35"/>
      <c r="B463" s="35"/>
      <c r="C463" s="39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</row>
    <row r="464" spans="1:25" ht="12.75" x14ac:dyDescent="0.2">
      <c r="A464" s="35"/>
      <c r="B464" s="35"/>
      <c r="C464" s="39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</row>
    <row r="465" spans="1:25" ht="12.75" x14ac:dyDescent="0.2">
      <c r="A465" s="35"/>
      <c r="B465" s="35"/>
      <c r="C465" s="39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</row>
    <row r="466" spans="1:25" ht="12.75" x14ac:dyDescent="0.2">
      <c r="A466" s="35"/>
      <c r="B466" s="35"/>
      <c r="C466" s="39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</row>
    <row r="467" spans="1:25" ht="12.75" x14ac:dyDescent="0.2">
      <c r="A467" s="35"/>
      <c r="B467" s="35"/>
      <c r="C467" s="39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</row>
    <row r="468" spans="1:25" ht="12.75" x14ac:dyDescent="0.2">
      <c r="A468" s="35"/>
      <c r="B468" s="35"/>
      <c r="C468" s="39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</row>
    <row r="469" spans="1:25" ht="12.75" x14ac:dyDescent="0.2">
      <c r="A469" s="35"/>
      <c r="B469" s="35"/>
      <c r="C469" s="39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</row>
    <row r="470" spans="1:25" ht="12.75" x14ac:dyDescent="0.2">
      <c r="A470" s="35"/>
      <c r="B470" s="35"/>
      <c r="C470" s="39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</row>
    <row r="471" spans="1:25" ht="12.75" x14ac:dyDescent="0.2">
      <c r="A471" s="35"/>
      <c r="B471" s="35"/>
      <c r="C471" s="39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</row>
    <row r="472" spans="1:25" ht="12.75" x14ac:dyDescent="0.2">
      <c r="A472" s="35"/>
      <c r="B472" s="35"/>
      <c r="C472" s="39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</row>
    <row r="473" spans="1:25" ht="12.75" x14ac:dyDescent="0.2">
      <c r="A473" s="35"/>
      <c r="B473" s="35"/>
      <c r="C473" s="39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</row>
    <row r="474" spans="1:25" ht="12.75" x14ac:dyDescent="0.2">
      <c r="A474" s="35"/>
      <c r="B474" s="35"/>
      <c r="C474" s="39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</row>
    <row r="475" spans="1:25" ht="12.75" x14ac:dyDescent="0.2">
      <c r="A475" s="35"/>
      <c r="B475" s="35"/>
      <c r="C475" s="39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</row>
    <row r="476" spans="1:25" ht="12.75" x14ac:dyDescent="0.2">
      <c r="A476" s="35"/>
      <c r="B476" s="35"/>
      <c r="C476" s="39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</row>
    <row r="477" spans="1:25" ht="12.75" x14ac:dyDescent="0.2">
      <c r="A477" s="35"/>
      <c r="B477" s="35"/>
      <c r="C477" s="39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</row>
    <row r="478" spans="1:25" ht="12.75" x14ac:dyDescent="0.2">
      <c r="A478" s="35"/>
      <c r="B478" s="35"/>
      <c r="C478" s="39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</row>
    <row r="479" spans="1:25" ht="12.75" x14ac:dyDescent="0.2">
      <c r="A479" s="35"/>
      <c r="B479" s="35"/>
      <c r="C479" s="39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</row>
    <row r="480" spans="1:25" ht="12.75" x14ac:dyDescent="0.2">
      <c r="A480" s="35"/>
      <c r="B480" s="35"/>
      <c r="C480" s="39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</row>
    <row r="481" spans="1:25" ht="12.75" x14ac:dyDescent="0.2">
      <c r="A481" s="35"/>
      <c r="B481" s="35"/>
      <c r="C481" s="39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</row>
    <row r="482" spans="1:25" ht="12.75" x14ac:dyDescent="0.2">
      <c r="A482" s="35"/>
      <c r="B482" s="35"/>
      <c r="C482" s="39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</row>
    <row r="483" spans="1:25" ht="12.75" x14ac:dyDescent="0.2">
      <c r="A483" s="35"/>
      <c r="B483" s="35"/>
      <c r="C483" s="39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</row>
    <row r="484" spans="1:25" ht="12.75" x14ac:dyDescent="0.2">
      <c r="A484" s="35"/>
      <c r="B484" s="35"/>
      <c r="C484" s="39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</row>
    <row r="485" spans="1:25" ht="12.75" x14ac:dyDescent="0.2">
      <c r="A485" s="35"/>
      <c r="B485" s="35"/>
      <c r="C485" s="39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</row>
    <row r="486" spans="1:25" ht="12.75" x14ac:dyDescent="0.2">
      <c r="A486" s="35"/>
      <c r="B486" s="35"/>
      <c r="C486" s="39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</row>
    <row r="487" spans="1:25" ht="12.75" x14ac:dyDescent="0.2">
      <c r="A487" s="35"/>
      <c r="B487" s="35"/>
      <c r="C487" s="39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</row>
    <row r="488" spans="1:25" ht="12.75" x14ac:dyDescent="0.2">
      <c r="A488" s="35"/>
      <c r="B488" s="35"/>
      <c r="C488" s="39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</row>
    <row r="489" spans="1:25" ht="12.75" x14ac:dyDescent="0.2">
      <c r="A489" s="35"/>
      <c r="B489" s="35"/>
      <c r="C489" s="39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</row>
    <row r="490" spans="1:25" ht="12.75" x14ac:dyDescent="0.2">
      <c r="A490" s="35"/>
      <c r="B490" s="35"/>
      <c r="C490" s="39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</row>
    <row r="491" spans="1:25" ht="12.75" x14ac:dyDescent="0.2">
      <c r="A491" s="35"/>
      <c r="B491" s="35"/>
      <c r="C491" s="39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</row>
    <row r="492" spans="1:25" ht="12.75" x14ac:dyDescent="0.2">
      <c r="A492" s="35"/>
      <c r="B492" s="35"/>
      <c r="C492" s="39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</row>
    <row r="493" spans="1:25" ht="12.75" x14ac:dyDescent="0.2">
      <c r="A493" s="35"/>
      <c r="B493" s="35"/>
      <c r="C493" s="39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</row>
    <row r="494" spans="1:25" ht="12.75" x14ac:dyDescent="0.2">
      <c r="A494" s="35"/>
      <c r="B494" s="35"/>
      <c r="C494" s="39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</row>
    <row r="495" spans="1:25" ht="12.75" x14ac:dyDescent="0.2">
      <c r="A495" s="35"/>
      <c r="B495" s="35"/>
      <c r="C495" s="39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</row>
    <row r="496" spans="1:25" ht="12.75" x14ac:dyDescent="0.2">
      <c r="A496" s="35"/>
      <c r="B496" s="35"/>
      <c r="C496" s="39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</row>
    <row r="497" spans="1:25" ht="12.75" x14ac:dyDescent="0.2">
      <c r="A497" s="35"/>
      <c r="B497" s="35"/>
      <c r="C497" s="39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</row>
    <row r="498" spans="1:25" ht="12.75" x14ac:dyDescent="0.2">
      <c r="A498" s="35"/>
      <c r="B498" s="35"/>
      <c r="C498" s="39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</row>
    <row r="499" spans="1:25" ht="12.75" x14ac:dyDescent="0.2">
      <c r="A499" s="35"/>
      <c r="B499" s="35"/>
      <c r="C499" s="39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</row>
    <row r="500" spans="1:25" ht="12.75" x14ac:dyDescent="0.2">
      <c r="A500" s="35"/>
      <c r="B500" s="35"/>
      <c r="C500" s="39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</row>
    <row r="501" spans="1:25" ht="12.75" x14ac:dyDescent="0.2">
      <c r="A501" s="35"/>
      <c r="B501" s="35"/>
      <c r="C501" s="39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</row>
    <row r="502" spans="1:25" ht="12.75" x14ac:dyDescent="0.2">
      <c r="A502" s="35"/>
      <c r="B502" s="35"/>
      <c r="C502" s="39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</row>
    <row r="503" spans="1:25" ht="12.75" x14ac:dyDescent="0.2">
      <c r="A503" s="35"/>
      <c r="B503" s="35"/>
      <c r="C503" s="39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</row>
    <row r="504" spans="1:25" ht="12.75" x14ac:dyDescent="0.2">
      <c r="A504" s="35"/>
      <c r="B504" s="35"/>
      <c r="C504" s="39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</row>
    <row r="505" spans="1:25" ht="12.75" x14ac:dyDescent="0.2">
      <c r="A505" s="35"/>
      <c r="B505" s="35"/>
      <c r="C505" s="39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</row>
    <row r="506" spans="1:25" ht="12.75" x14ac:dyDescent="0.2">
      <c r="A506" s="35"/>
      <c r="B506" s="35"/>
      <c r="C506" s="39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</row>
    <row r="507" spans="1:25" ht="12.75" x14ac:dyDescent="0.2">
      <c r="A507" s="35"/>
      <c r="B507" s="35"/>
      <c r="C507" s="39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</row>
    <row r="508" spans="1:25" ht="12.75" x14ac:dyDescent="0.2">
      <c r="A508" s="35"/>
      <c r="B508" s="35"/>
      <c r="C508" s="39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</row>
    <row r="509" spans="1:25" ht="12.75" x14ac:dyDescent="0.2">
      <c r="A509" s="35"/>
      <c r="B509" s="35"/>
      <c r="C509" s="39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</row>
    <row r="510" spans="1:25" ht="12.75" x14ac:dyDescent="0.2">
      <c r="A510" s="35"/>
      <c r="B510" s="35"/>
      <c r="C510" s="39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</row>
    <row r="511" spans="1:25" ht="12.75" x14ac:dyDescent="0.2">
      <c r="A511" s="35"/>
      <c r="B511" s="35"/>
      <c r="C511" s="39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</row>
    <row r="512" spans="1:25" ht="12.75" x14ac:dyDescent="0.2">
      <c r="A512" s="35"/>
      <c r="B512" s="35"/>
      <c r="C512" s="39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</row>
    <row r="513" spans="1:25" ht="12.75" x14ac:dyDescent="0.2">
      <c r="A513" s="35"/>
      <c r="B513" s="35"/>
      <c r="C513" s="39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</row>
    <row r="514" spans="1:25" ht="12.75" x14ac:dyDescent="0.2">
      <c r="A514" s="35"/>
      <c r="B514" s="35"/>
      <c r="C514" s="39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</row>
    <row r="515" spans="1:25" ht="12.75" x14ac:dyDescent="0.2">
      <c r="A515" s="35"/>
      <c r="B515" s="35"/>
      <c r="C515" s="39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</row>
    <row r="516" spans="1:25" ht="12.75" x14ac:dyDescent="0.2">
      <c r="A516" s="35"/>
      <c r="B516" s="35"/>
      <c r="C516" s="39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</row>
    <row r="517" spans="1:25" ht="12.75" x14ac:dyDescent="0.2">
      <c r="A517" s="35"/>
      <c r="B517" s="35"/>
      <c r="C517" s="39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</row>
    <row r="518" spans="1:25" ht="12.75" x14ac:dyDescent="0.2">
      <c r="A518" s="35"/>
      <c r="B518" s="35"/>
      <c r="C518" s="39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</row>
    <row r="519" spans="1:25" ht="12.75" x14ac:dyDescent="0.2">
      <c r="A519" s="35"/>
      <c r="B519" s="35"/>
      <c r="C519" s="39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</row>
    <row r="520" spans="1:25" ht="12.75" x14ac:dyDescent="0.2">
      <c r="A520" s="35"/>
      <c r="B520" s="35"/>
      <c r="C520" s="39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</row>
    <row r="521" spans="1:25" ht="12.75" x14ac:dyDescent="0.2">
      <c r="A521" s="35"/>
      <c r="B521" s="35"/>
      <c r="C521" s="39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</row>
    <row r="522" spans="1:25" ht="12.75" x14ac:dyDescent="0.2">
      <c r="A522" s="35"/>
      <c r="B522" s="35"/>
      <c r="C522" s="39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</row>
    <row r="523" spans="1:25" ht="12.75" x14ac:dyDescent="0.2">
      <c r="A523" s="35"/>
      <c r="B523" s="35"/>
      <c r="C523" s="39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</row>
    <row r="524" spans="1:25" ht="12.75" x14ac:dyDescent="0.2">
      <c r="A524" s="35"/>
      <c r="B524" s="35"/>
      <c r="C524" s="39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</row>
    <row r="525" spans="1:25" ht="12.75" x14ac:dyDescent="0.2">
      <c r="A525" s="35"/>
      <c r="B525" s="35"/>
      <c r="C525" s="39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</row>
    <row r="526" spans="1:25" ht="12.75" x14ac:dyDescent="0.2">
      <c r="A526" s="35"/>
      <c r="B526" s="35"/>
      <c r="C526" s="39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</row>
    <row r="527" spans="1:25" ht="12.75" x14ac:dyDescent="0.2">
      <c r="A527" s="35"/>
      <c r="B527" s="35"/>
      <c r="C527" s="39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</row>
    <row r="528" spans="1:25" ht="12.75" x14ac:dyDescent="0.2">
      <c r="A528" s="35"/>
      <c r="B528" s="35"/>
      <c r="C528" s="39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</row>
    <row r="529" spans="1:25" ht="12.75" x14ac:dyDescent="0.2">
      <c r="A529" s="35"/>
      <c r="B529" s="35"/>
      <c r="C529" s="39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</row>
    <row r="530" spans="1:25" ht="12.75" x14ac:dyDescent="0.2">
      <c r="A530" s="35"/>
      <c r="B530" s="35"/>
      <c r="C530" s="39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</row>
    <row r="531" spans="1:25" ht="12.75" x14ac:dyDescent="0.2">
      <c r="A531" s="35"/>
      <c r="B531" s="35"/>
      <c r="C531" s="39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</row>
    <row r="532" spans="1:25" ht="12.75" x14ac:dyDescent="0.2">
      <c r="A532" s="35"/>
      <c r="B532" s="35"/>
      <c r="C532" s="39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</row>
    <row r="533" spans="1:25" ht="12.75" x14ac:dyDescent="0.2">
      <c r="A533" s="35"/>
      <c r="B533" s="35"/>
      <c r="C533" s="39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</row>
    <row r="534" spans="1:25" ht="12.75" x14ac:dyDescent="0.2">
      <c r="A534" s="35"/>
      <c r="B534" s="35"/>
      <c r="C534" s="39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</row>
    <row r="535" spans="1:25" ht="12.75" x14ac:dyDescent="0.2">
      <c r="A535" s="35"/>
      <c r="B535" s="35"/>
      <c r="C535" s="39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</row>
    <row r="536" spans="1:25" ht="12.75" x14ac:dyDescent="0.2">
      <c r="A536" s="35"/>
      <c r="B536" s="35"/>
      <c r="C536" s="39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</row>
    <row r="537" spans="1:25" ht="12.75" x14ac:dyDescent="0.2">
      <c r="A537" s="35"/>
      <c r="B537" s="35"/>
      <c r="C537" s="39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</row>
    <row r="538" spans="1:25" ht="12.75" x14ac:dyDescent="0.2">
      <c r="A538" s="35"/>
      <c r="B538" s="35"/>
      <c r="C538" s="39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</row>
    <row r="539" spans="1:25" ht="12.75" x14ac:dyDescent="0.2">
      <c r="A539" s="35"/>
      <c r="B539" s="35"/>
      <c r="C539" s="39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</row>
    <row r="540" spans="1:25" ht="12.75" x14ac:dyDescent="0.2">
      <c r="A540" s="35"/>
      <c r="B540" s="35"/>
      <c r="C540" s="39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</row>
    <row r="541" spans="1:25" ht="12.75" x14ac:dyDescent="0.2">
      <c r="A541" s="35"/>
      <c r="B541" s="35"/>
      <c r="C541" s="39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</row>
    <row r="542" spans="1:25" ht="12.75" x14ac:dyDescent="0.2">
      <c r="A542" s="35"/>
      <c r="B542" s="35"/>
      <c r="C542" s="39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</row>
    <row r="543" spans="1:25" ht="12.75" x14ac:dyDescent="0.2">
      <c r="A543" s="35"/>
      <c r="B543" s="35"/>
      <c r="C543" s="39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</row>
    <row r="544" spans="1:25" ht="12.75" x14ac:dyDescent="0.2">
      <c r="A544" s="35"/>
      <c r="B544" s="35"/>
      <c r="C544" s="39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</row>
    <row r="545" spans="1:25" ht="12.75" x14ac:dyDescent="0.2">
      <c r="A545" s="35"/>
      <c r="B545" s="35"/>
      <c r="C545" s="39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</row>
    <row r="546" spans="1:25" ht="12.75" x14ac:dyDescent="0.2">
      <c r="A546" s="35"/>
      <c r="B546" s="35"/>
      <c r="C546" s="39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</row>
    <row r="547" spans="1:25" ht="12.75" x14ac:dyDescent="0.2">
      <c r="A547" s="35"/>
      <c r="B547" s="35"/>
      <c r="C547" s="39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</row>
    <row r="548" spans="1:25" ht="12.75" x14ac:dyDescent="0.2">
      <c r="A548" s="35"/>
      <c r="B548" s="35"/>
      <c r="C548" s="39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</row>
    <row r="549" spans="1:25" ht="12.75" x14ac:dyDescent="0.2">
      <c r="A549" s="35"/>
      <c r="B549" s="35"/>
      <c r="C549" s="39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</row>
    <row r="550" spans="1:25" ht="12.75" x14ac:dyDescent="0.2">
      <c r="A550" s="35"/>
      <c r="B550" s="35"/>
      <c r="C550" s="39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</row>
    <row r="551" spans="1:25" ht="12.75" x14ac:dyDescent="0.2">
      <c r="A551" s="35"/>
      <c r="B551" s="35"/>
      <c r="C551" s="39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</row>
    <row r="552" spans="1:25" ht="12.75" x14ac:dyDescent="0.2">
      <c r="A552" s="35"/>
      <c r="B552" s="35"/>
      <c r="C552" s="39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</row>
    <row r="553" spans="1:25" ht="12.75" x14ac:dyDescent="0.2">
      <c r="A553" s="35"/>
      <c r="B553" s="35"/>
      <c r="C553" s="39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</row>
    <row r="554" spans="1:25" ht="12.75" x14ac:dyDescent="0.2">
      <c r="A554" s="35"/>
      <c r="B554" s="35"/>
      <c r="C554" s="39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</row>
    <row r="555" spans="1:25" ht="12.75" x14ac:dyDescent="0.2">
      <c r="A555" s="35"/>
      <c r="B555" s="35"/>
      <c r="C555" s="39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</row>
    <row r="556" spans="1:25" ht="12.75" x14ac:dyDescent="0.2">
      <c r="A556" s="35"/>
      <c r="B556" s="35"/>
      <c r="C556" s="39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</row>
    <row r="557" spans="1:25" ht="12.75" x14ac:dyDescent="0.2">
      <c r="A557" s="35"/>
      <c r="B557" s="35"/>
      <c r="C557" s="39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</row>
    <row r="558" spans="1:25" ht="12.75" x14ac:dyDescent="0.2">
      <c r="A558" s="35"/>
      <c r="B558" s="35"/>
      <c r="C558" s="39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</row>
    <row r="559" spans="1:25" ht="12.75" x14ac:dyDescent="0.2">
      <c r="A559" s="35"/>
      <c r="B559" s="35"/>
      <c r="C559" s="39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</row>
    <row r="560" spans="1:25" ht="12.75" x14ac:dyDescent="0.2">
      <c r="A560" s="35"/>
      <c r="B560" s="35"/>
      <c r="C560" s="39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</row>
    <row r="561" spans="1:25" ht="12.75" x14ac:dyDescent="0.2">
      <c r="A561" s="35"/>
      <c r="B561" s="35"/>
      <c r="C561" s="39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</row>
    <row r="562" spans="1:25" ht="12.75" x14ac:dyDescent="0.2">
      <c r="A562" s="35"/>
      <c r="B562" s="35"/>
      <c r="C562" s="39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</row>
    <row r="563" spans="1:25" ht="12.75" x14ac:dyDescent="0.2">
      <c r="A563" s="35"/>
      <c r="B563" s="35"/>
      <c r="C563" s="39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</row>
    <row r="564" spans="1:25" ht="12.75" x14ac:dyDescent="0.2">
      <c r="A564" s="35"/>
      <c r="B564" s="35"/>
      <c r="C564" s="39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</row>
    <row r="565" spans="1:25" ht="12.75" x14ac:dyDescent="0.2">
      <c r="A565" s="35"/>
      <c r="B565" s="35"/>
      <c r="C565" s="39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</row>
    <row r="566" spans="1:25" ht="12.75" x14ac:dyDescent="0.2">
      <c r="A566" s="35"/>
      <c r="B566" s="35"/>
      <c r="C566" s="39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</row>
    <row r="567" spans="1:25" ht="12.75" x14ac:dyDescent="0.2">
      <c r="A567" s="35"/>
      <c r="B567" s="35"/>
      <c r="C567" s="39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</row>
    <row r="568" spans="1:25" ht="12.75" x14ac:dyDescent="0.2">
      <c r="A568" s="35"/>
      <c r="B568" s="35"/>
      <c r="C568" s="39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</row>
    <row r="569" spans="1:25" ht="12.75" x14ac:dyDescent="0.2">
      <c r="A569" s="35"/>
      <c r="B569" s="35"/>
      <c r="C569" s="39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</row>
    <row r="570" spans="1:25" ht="12.75" x14ac:dyDescent="0.2">
      <c r="A570" s="35"/>
      <c r="B570" s="35"/>
      <c r="C570" s="39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</row>
    <row r="571" spans="1:25" ht="12.75" x14ac:dyDescent="0.2">
      <c r="A571" s="35"/>
      <c r="B571" s="35"/>
      <c r="C571" s="39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</row>
    <row r="572" spans="1:25" ht="12.75" x14ac:dyDescent="0.2">
      <c r="A572" s="35"/>
      <c r="B572" s="35"/>
      <c r="C572" s="39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</row>
    <row r="573" spans="1:25" ht="12.75" x14ac:dyDescent="0.2">
      <c r="A573" s="35"/>
      <c r="B573" s="35"/>
      <c r="C573" s="39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</row>
    <row r="574" spans="1:25" ht="12.75" x14ac:dyDescent="0.2">
      <c r="A574" s="35"/>
      <c r="B574" s="35"/>
      <c r="C574" s="39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</row>
    <row r="575" spans="1:25" ht="12.75" x14ac:dyDescent="0.2">
      <c r="A575" s="35"/>
      <c r="B575" s="35"/>
      <c r="C575" s="39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</row>
    <row r="576" spans="1:25" ht="12.75" x14ac:dyDescent="0.2">
      <c r="A576" s="35"/>
      <c r="B576" s="35"/>
      <c r="C576" s="39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</row>
    <row r="577" spans="1:25" ht="12.75" x14ac:dyDescent="0.2">
      <c r="A577" s="35"/>
      <c r="B577" s="35"/>
      <c r="C577" s="39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</row>
    <row r="578" spans="1:25" ht="12.75" x14ac:dyDescent="0.2">
      <c r="A578" s="35"/>
      <c r="B578" s="35"/>
      <c r="C578" s="39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</row>
    <row r="579" spans="1:25" ht="12.75" x14ac:dyDescent="0.2">
      <c r="A579" s="35"/>
      <c r="B579" s="35"/>
      <c r="C579" s="39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</row>
    <row r="580" spans="1:25" ht="12.75" x14ac:dyDescent="0.2">
      <c r="A580" s="35"/>
      <c r="B580" s="35"/>
      <c r="C580" s="39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</row>
    <row r="581" spans="1:25" ht="12.75" x14ac:dyDescent="0.2">
      <c r="A581" s="35"/>
      <c r="B581" s="35"/>
      <c r="C581" s="39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</row>
    <row r="582" spans="1:25" ht="12.75" x14ac:dyDescent="0.2">
      <c r="A582" s="35"/>
      <c r="B582" s="35"/>
      <c r="C582" s="39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</row>
    <row r="583" spans="1:25" ht="12.75" x14ac:dyDescent="0.2">
      <c r="A583" s="35"/>
      <c r="B583" s="35"/>
      <c r="C583" s="39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</row>
    <row r="584" spans="1:25" ht="12.75" x14ac:dyDescent="0.2">
      <c r="A584" s="35"/>
      <c r="B584" s="35"/>
      <c r="C584" s="39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</row>
    <row r="585" spans="1:25" ht="12.75" x14ac:dyDescent="0.2">
      <c r="A585" s="35"/>
      <c r="B585" s="35"/>
      <c r="C585" s="39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</row>
    <row r="586" spans="1:25" ht="12.75" x14ac:dyDescent="0.2">
      <c r="A586" s="35"/>
      <c r="B586" s="35"/>
      <c r="C586" s="39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</row>
    <row r="587" spans="1:25" ht="12.75" x14ac:dyDescent="0.2">
      <c r="A587" s="35"/>
      <c r="B587" s="35"/>
      <c r="C587" s="39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</row>
    <row r="588" spans="1:25" ht="12.75" x14ac:dyDescent="0.2">
      <c r="A588" s="35"/>
      <c r="B588" s="35"/>
      <c r="C588" s="39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</row>
    <row r="589" spans="1:25" ht="12.75" x14ac:dyDescent="0.2">
      <c r="A589" s="35"/>
      <c r="B589" s="35"/>
      <c r="C589" s="39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</row>
    <row r="590" spans="1:25" ht="12.75" x14ac:dyDescent="0.2">
      <c r="A590" s="35"/>
      <c r="B590" s="35"/>
      <c r="C590" s="39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</row>
    <row r="591" spans="1:25" ht="12.75" x14ac:dyDescent="0.2">
      <c r="A591" s="35"/>
      <c r="B591" s="35"/>
      <c r="C591" s="39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</row>
    <row r="592" spans="1:25" ht="12.75" x14ac:dyDescent="0.2">
      <c r="A592" s="35"/>
      <c r="B592" s="35"/>
      <c r="C592" s="39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</row>
    <row r="593" spans="1:25" ht="12.75" x14ac:dyDescent="0.2">
      <c r="A593" s="35"/>
      <c r="B593" s="35"/>
      <c r="C593" s="39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</row>
    <row r="594" spans="1:25" ht="12.75" x14ac:dyDescent="0.2">
      <c r="A594" s="35"/>
      <c r="B594" s="35"/>
      <c r="C594" s="39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</row>
    <row r="595" spans="1:25" ht="12.75" x14ac:dyDescent="0.2">
      <c r="A595" s="35"/>
      <c r="B595" s="35"/>
      <c r="C595" s="39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</row>
    <row r="596" spans="1:25" ht="12.75" x14ac:dyDescent="0.2">
      <c r="A596" s="35"/>
      <c r="B596" s="35"/>
      <c r="C596" s="39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</row>
    <row r="597" spans="1:25" ht="12.75" x14ac:dyDescent="0.2">
      <c r="A597" s="35"/>
      <c r="B597" s="35"/>
      <c r="C597" s="39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</row>
    <row r="598" spans="1:25" ht="12.75" x14ac:dyDescent="0.2">
      <c r="A598" s="35"/>
      <c r="B598" s="35"/>
      <c r="C598" s="39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</row>
    <row r="599" spans="1:25" ht="12.75" x14ac:dyDescent="0.2">
      <c r="A599" s="35"/>
      <c r="B599" s="35"/>
      <c r="C599" s="39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</row>
    <row r="600" spans="1:25" ht="12.75" x14ac:dyDescent="0.2">
      <c r="A600" s="35"/>
      <c r="B600" s="35"/>
      <c r="C600" s="39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</row>
    <row r="601" spans="1:25" ht="12.75" x14ac:dyDescent="0.2">
      <c r="A601" s="35"/>
      <c r="B601" s="35"/>
      <c r="C601" s="39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</row>
    <row r="602" spans="1:25" ht="12.75" x14ac:dyDescent="0.2">
      <c r="A602" s="35"/>
      <c r="B602" s="35"/>
      <c r="C602" s="39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</row>
    <row r="603" spans="1:25" ht="12.75" x14ac:dyDescent="0.2">
      <c r="A603" s="35"/>
      <c r="B603" s="35"/>
      <c r="C603" s="39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</row>
    <row r="604" spans="1:25" ht="12.75" x14ac:dyDescent="0.2">
      <c r="A604" s="35"/>
      <c r="B604" s="35"/>
      <c r="C604" s="39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</row>
    <row r="605" spans="1:25" ht="12.75" x14ac:dyDescent="0.2">
      <c r="A605" s="35"/>
      <c r="B605" s="35"/>
      <c r="C605" s="39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</row>
    <row r="606" spans="1:25" ht="12.75" x14ac:dyDescent="0.2">
      <c r="A606" s="35"/>
      <c r="B606" s="35"/>
      <c r="C606" s="39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</row>
    <row r="607" spans="1:25" ht="12.75" x14ac:dyDescent="0.2">
      <c r="A607" s="35"/>
      <c r="B607" s="35"/>
      <c r="C607" s="39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</row>
    <row r="608" spans="1:25" ht="12.75" x14ac:dyDescent="0.2">
      <c r="A608" s="35"/>
      <c r="B608" s="35"/>
      <c r="C608" s="39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</row>
    <row r="609" spans="1:25" ht="12.75" x14ac:dyDescent="0.2">
      <c r="A609" s="35"/>
      <c r="B609" s="35"/>
      <c r="C609" s="39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</row>
    <row r="610" spans="1:25" ht="12.75" x14ac:dyDescent="0.2">
      <c r="A610" s="35"/>
      <c r="B610" s="35"/>
      <c r="C610" s="39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</row>
    <row r="611" spans="1:25" ht="12.75" x14ac:dyDescent="0.2">
      <c r="A611" s="35"/>
      <c r="B611" s="35"/>
      <c r="C611" s="39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</row>
    <row r="612" spans="1:25" ht="12.75" x14ac:dyDescent="0.2">
      <c r="A612" s="35"/>
      <c r="B612" s="35"/>
      <c r="C612" s="39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</row>
    <row r="613" spans="1:25" ht="12.75" x14ac:dyDescent="0.2">
      <c r="A613" s="35"/>
      <c r="B613" s="35"/>
      <c r="C613" s="39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</row>
    <row r="614" spans="1:25" ht="12.75" x14ac:dyDescent="0.2">
      <c r="A614" s="35"/>
      <c r="B614" s="35"/>
      <c r="C614" s="39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</row>
    <row r="615" spans="1:25" ht="12.75" x14ac:dyDescent="0.2">
      <c r="A615" s="35"/>
      <c r="B615" s="35"/>
      <c r="C615" s="39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</row>
    <row r="616" spans="1:25" ht="12.75" x14ac:dyDescent="0.2">
      <c r="A616" s="35"/>
      <c r="B616" s="35"/>
      <c r="C616" s="39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</row>
    <row r="617" spans="1:25" ht="12.75" x14ac:dyDescent="0.2">
      <c r="A617" s="35"/>
      <c r="B617" s="35"/>
      <c r="C617" s="39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</row>
    <row r="618" spans="1:25" ht="12.75" x14ac:dyDescent="0.2">
      <c r="A618" s="35"/>
      <c r="B618" s="35"/>
      <c r="C618" s="39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</row>
    <row r="619" spans="1:25" ht="12.75" x14ac:dyDescent="0.2">
      <c r="A619" s="35"/>
      <c r="B619" s="35"/>
      <c r="C619" s="39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</row>
    <row r="620" spans="1:25" ht="12.75" x14ac:dyDescent="0.2">
      <c r="A620" s="35"/>
      <c r="B620" s="35"/>
      <c r="C620" s="39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</row>
    <row r="621" spans="1:25" ht="12.75" x14ac:dyDescent="0.2">
      <c r="A621" s="35"/>
      <c r="B621" s="35"/>
      <c r="C621" s="39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</row>
    <row r="622" spans="1:25" ht="12.75" x14ac:dyDescent="0.2">
      <c r="A622" s="35"/>
      <c r="B622" s="35"/>
      <c r="C622" s="39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</row>
    <row r="623" spans="1:25" ht="12.75" x14ac:dyDescent="0.2">
      <c r="A623" s="35"/>
      <c r="B623" s="35"/>
      <c r="C623" s="39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</row>
    <row r="624" spans="1:25" ht="12.75" x14ac:dyDescent="0.2">
      <c r="A624" s="35"/>
      <c r="B624" s="35"/>
      <c r="C624" s="39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</row>
    <row r="625" spans="1:25" ht="12.75" x14ac:dyDescent="0.2">
      <c r="A625" s="35"/>
      <c r="B625" s="35"/>
      <c r="C625" s="39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</row>
    <row r="626" spans="1:25" ht="12.75" x14ac:dyDescent="0.2">
      <c r="A626" s="35"/>
      <c r="B626" s="35"/>
      <c r="C626" s="39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</row>
    <row r="627" spans="1:25" ht="12.75" x14ac:dyDescent="0.2">
      <c r="A627" s="35"/>
      <c r="B627" s="35"/>
      <c r="C627" s="39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</row>
    <row r="628" spans="1:25" ht="12.75" x14ac:dyDescent="0.2">
      <c r="A628" s="35"/>
      <c r="B628" s="35"/>
      <c r="C628" s="39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</row>
    <row r="629" spans="1:25" ht="12.75" x14ac:dyDescent="0.2">
      <c r="A629" s="35"/>
      <c r="B629" s="35"/>
      <c r="C629" s="39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</row>
    <row r="630" spans="1:25" ht="12.75" x14ac:dyDescent="0.2">
      <c r="A630" s="35"/>
      <c r="B630" s="35"/>
      <c r="C630" s="39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</row>
    <row r="631" spans="1:25" ht="12.75" x14ac:dyDescent="0.2">
      <c r="A631" s="35"/>
      <c r="B631" s="35"/>
      <c r="C631" s="39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</row>
    <row r="632" spans="1:25" ht="12.75" x14ac:dyDescent="0.2">
      <c r="A632" s="35"/>
      <c r="B632" s="35"/>
      <c r="C632" s="39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</row>
    <row r="633" spans="1:25" ht="12.75" x14ac:dyDescent="0.2">
      <c r="A633" s="35"/>
      <c r="B633" s="35"/>
      <c r="C633" s="39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</row>
    <row r="634" spans="1:25" ht="12.75" x14ac:dyDescent="0.2">
      <c r="A634" s="35"/>
      <c r="B634" s="35"/>
      <c r="C634" s="39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</row>
    <row r="635" spans="1:25" ht="12.75" x14ac:dyDescent="0.2">
      <c r="A635" s="35"/>
      <c r="B635" s="35"/>
      <c r="C635" s="39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</row>
    <row r="636" spans="1:25" ht="12.75" x14ac:dyDescent="0.2">
      <c r="A636" s="35"/>
      <c r="B636" s="35"/>
      <c r="C636" s="39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</row>
    <row r="637" spans="1:25" ht="12.75" x14ac:dyDescent="0.2">
      <c r="A637" s="35"/>
      <c r="B637" s="35"/>
      <c r="C637" s="39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</row>
    <row r="638" spans="1:25" ht="12.75" x14ac:dyDescent="0.2">
      <c r="A638" s="35"/>
      <c r="B638" s="35"/>
      <c r="C638" s="39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</row>
    <row r="639" spans="1:25" ht="12.75" x14ac:dyDescent="0.2">
      <c r="A639" s="35"/>
      <c r="B639" s="35"/>
      <c r="C639" s="39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</row>
    <row r="640" spans="1:25" ht="12.75" x14ac:dyDescent="0.2">
      <c r="A640" s="35"/>
      <c r="B640" s="35"/>
      <c r="C640" s="39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</row>
    <row r="641" spans="1:25" ht="12.75" x14ac:dyDescent="0.2">
      <c r="A641" s="35"/>
      <c r="B641" s="35"/>
      <c r="C641" s="39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</row>
    <row r="642" spans="1:25" ht="12.75" x14ac:dyDescent="0.2">
      <c r="A642" s="35"/>
      <c r="B642" s="35"/>
      <c r="C642" s="39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</row>
    <row r="643" spans="1:25" ht="12.75" x14ac:dyDescent="0.2">
      <c r="A643" s="35"/>
      <c r="B643" s="35"/>
      <c r="C643" s="39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</row>
    <row r="644" spans="1:25" ht="12.75" x14ac:dyDescent="0.2">
      <c r="A644" s="35"/>
      <c r="B644" s="35"/>
      <c r="C644" s="39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</row>
    <row r="645" spans="1:25" ht="12.75" x14ac:dyDescent="0.2">
      <c r="A645" s="35"/>
      <c r="B645" s="35"/>
      <c r="C645" s="39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</row>
    <row r="646" spans="1:25" ht="12.75" x14ac:dyDescent="0.2">
      <c r="A646" s="35"/>
      <c r="B646" s="35"/>
      <c r="C646" s="39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</row>
    <row r="647" spans="1:25" ht="12.75" x14ac:dyDescent="0.2">
      <c r="A647" s="35"/>
      <c r="B647" s="35"/>
      <c r="C647" s="39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</row>
    <row r="648" spans="1:25" ht="12.75" x14ac:dyDescent="0.2">
      <c r="A648" s="35"/>
      <c r="B648" s="35"/>
      <c r="C648" s="39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</row>
    <row r="649" spans="1:25" ht="12.75" x14ac:dyDescent="0.2">
      <c r="A649" s="35"/>
      <c r="B649" s="35"/>
      <c r="C649" s="39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</row>
    <row r="650" spans="1:25" ht="12.75" x14ac:dyDescent="0.2">
      <c r="A650" s="35"/>
      <c r="B650" s="35"/>
      <c r="C650" s="39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</row>
    <row r="651" spans="1:25" ht="12.75" x14ac:dyDescent="0.2">
      <c r="A651" s="35"/>
      <c r="B651" s="35"/>
      <c r="C651" s="39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</row>
    <row r="652" spans="1:25" ht="12.75" x14ac:dyDescent="0.2">
      <c r="A652" s="35"/>
      <c r="B652" s="35"/>
      <c r="C652" s="39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</row>
    <row r="653" spans="1:25" ht="12.75" x14ac:dyDescent="0.2">
      <c r="A653" s="35"/>
      <c r="B653" s="35"/>
      <c r="C653" s="39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</row>
    <row r="654" spans="1:25" ht="12.75" x14ac:dyDescent="0.2">
      <c r="A654" s="35"/>
      <c r="B654" s="35"/>
      <c r="C654" s="39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</row>
    <row r="655" spans="1:25" ht="12.75" x14ac:dyDescent="0.2">
      <c r="A655" s="35"/>
      <c r="B655" s="35"/>
      <c r="C655" s="39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</row>
    <row r="656" spans="1:25" ht="12.75" x14ac:dyDescent="0.2">
      <c r="A656" s="35"/>
      <c r="B656" s="35"/>
      <c r="C656" s="39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</row>
    <row r="657" spans="1:25" ht="12.75" x14ac:dyDescent="0.2">
      <c r="A657" s="35"/>
      <c r="B657" s="35"/>
      <c r="C657" s="39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</row>
    <row r="658" spans="1:25" ht="12.75" x14ac:dyDescent="0.2">
      <c r="A658" s="35"/>
      <c r="B658" s="35"/>
      <c r="C658" s="39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</row>
    <row r="659" spans="1:25" ht="12.75" x14ac:dyDescent="0.2">
      <c r="A659" s="35"/>
      <c r="B659" s="35"/>
      <c r="C659" s="39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</row>
    <row r="660" spans="1:25" ht="12.75" x14ac:dyDescent="0.2">
      <c r="A660" s="35"/>
      <c r="B660" s="35"/>
      <c r="C660" s="39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</row>
    <row r="661" spans="1:25" ht="12.75" x14ac:dyDescent="0.2">
      <c r="A661" s="35"/>
      <c r="B661" s="35"/>
      <c r="C661" s="39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</row>
    <row r="662" spans="1:25" ht="12.75" x14ac:dyDescent="0.2">
      <c r="A662" s="35"/>
      <c r="B662" s="35"/>
      <c r="C662" s="39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</row>
    <row r="663" spans="1:25" ht="12.75" x14ac:dyDescent="0.2">
      <c r="A663" s="35"/>
      <c r="B663" s="35"/>
      <c r="C663" s="39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</row>
    <row r="664" spans="1:25" ht="12.75" x14ac:dyDescent="0.2">
      <c r="A664" s="35"/>
      <c r="B664" s="35"/>
      <c r="C664" s="39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</row>
    <row r="665" spans="1:25" ht="12.75" x14ac:dyDescent="0.2">
      <c r="A665" s="35"/>
      <c r="B665" s="35"/>
      <c r="C665" s="39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</row>
    <row r="666" spans="1:25" ht="12.75" x14ac:dyDescent="0.2">
      <c r="A666" s="35"/>
      <c r="B666" s="35"/>
      <c r="C666" s="39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</row>
    <row r="667" spans="1:25" ht="12.75" x14ac:dyDescent="0.2">
      <c r="A667" s="35"/>
      <c r="B667" s="35"/>
      <c r="C667" s="39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</row>
    <row r="668" spans="1:25" ht="12.75" x14ac:dyDescent="0.2">
      <c r="A668" s="35"/>
      <c r="B668" s="35"/>
      <c r="C668" s="39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</row>
    <row r="669" spans="1:25" ht="12.75" x14ac:dyDescent="0.2">
      <c r="A669" s="35"/>
      <c r="B669" s="35"/>
      <c r="C669" s="39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</row>
    <row r="670" spans="1:25" ht="12.75" x14ac:dyDescent="0.2">
      <c r="A670" s="35"/>
      <c r="B670" s="35"/>
      <c r="C670" s="39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</row>
    <row r="671" spans="1:25" ht="12.75" x14ac:dyDescent="0.2">
      <c r="A671" s="35"/>
      <c r="B671" s="35"/>
      <c r="C671" s="39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</row>
    <row r="672" spans="1:25" ht="12.75" x14ac:dyDescent="0.2">
      <c r="A672" s="35"/>
      <c r="B672" s="35"/>
      <c r="C672" s="39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</row>
    <row r="673" spans="1:25" ht="12.75" x14ac:dyDescent="0.2">
      <c r="A673" s="35"/>
      <c r="B673" s="35"/>
      <c r="C673" s="39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</row>
    <row r="674" spans="1:25" ht="12.75" x14ac:dyDescent="0.2">
      <c r="A674" s="35"/>
      <c r="B674" s="35"/>
      <c r="C674" s="39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</row>
    <row r="675" spans="1:25" ht="12.75" x14ac:dyDescent="0.2">
      <c r="A675" s="35"/>
      <c r="B675" s="35"/>
      <c r="C675" s="39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</row>
    <row r="676" spans="1:25" ht="12.75" x14ac:dyDescent="0.2">
      <c r="A676" s="35"/>
      <c r="B676" s="35"/>
      <c r="C676" s="39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</row>
    <row r="677" spans="1:25" ht="12.75" x14ac:dyDescent="0.2">
      <c r="A677" s="35"/>
      <c r="B677" s="35"/>
      <c r="C677" s="39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</row>
    <row r="678" spans="1:25" ht="12.75" x14ac:dyDescent="0.2">
      <c r="A678" s="35"/>
      <c r="B678" s="35"/>
      <c r="C678" s="39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</row>
    <row r="679" spans="1:25" ht="12.75" x14ac:dyDescent="0.2">
      <c r="A679" s="35"/>
      <c r="B679" s="35"/>
      <c r="C679" s="39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</row>
    <row r="680" spans="1:25" ht="12.75" x14ac:dyDescent="0.2">
      <c r="A680" s="35"/>
      <c r="B680" s="35"/>
      <c r="C680" s="39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</row>
    <row r="681" spans="1:25" ht="12.75" x14ac:dyDescent="0.2">
      <c r="A681" s="35"/>
      <c r="B681" s="35"/>
      <c r="C681" s="39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</row>
    <row r="682" spans="1:25" ht="12.75" x14ac:dyDescent="0.2">
      <c r="A682" s="35"/>
      <c r="B682" s="35"/>
      <c r="C682" s="39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</row>
    <row r="683" spans="1:25" ht="12.75" x14ac:dyDescent="0.2">
      <c r="A683" s="35"/>
      <c r="B683" s="35"/>
      <c r="C683" s="39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</row>
    <row r="684" spans="1:25" ht="12.75" x14ac:dyDescent="0.2">
      <c r="A684" s="35"/>
      <c r="B684" s="35"/>
      <c r="C684" s="39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</row>
    <row r="685" spans="1:25" ht="12.75" x14ac:dyDescent="0.2">
      <c r="A685" s="35"/>
      <c r="B685" s="35"/>
      <c r="C685" s="39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</row>
    <row r="686" spans="1:25" ht="12.75" x14ac:dyDescent="0.2">
      <c r="A686" s="35"/>
      <c r="B686" s="35"/>
      <c r="C686" s="39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</row>
    <row r="687" spans="1:25" ht="12.75" x14ac:dyDescent="0.2">
      <c r="A687" s="35"/>
      <c r="B687" s="35"/>
      <c r="C687" s="39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</row>
    <row r="688" spans="1:25" ht="12.75" x14ac:dyDescent="0.2">
      <c r="A688" s="35"/>
      <c r="B688" s="35"/>
      <c r="C688" s="39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</row>
    <row r="689" spans="1:25" ht="12.75" x14ac:dyDescent="0.2">
      <c r="A689" s="35"/>
      <c r="B689" s="35"/>
      <c r="C689" s="39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</row>
    <row r="690" spans="1:25" ht="12.75" x14ac:dyDescent="0.2">
      <c r="A690" s="35"/>
      <c r="B690" s="35"/>
      <c r="C690" s="39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</row>
    <row r="691" spans="1:25" ht="12.75" x14ac:dyDescent="0.2">
      <c r="A691" s="35"/>
      <c r="B691" s="35"/>
      <c r="C691" s="39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</row>
    <row r="692" spans="1:25" ht="12.75" x14ac:dyDescent="0.2">
      <c r="A692" s="35"/>
      <c r="B692" s="35"/>
      <c r="C692" s="39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</row>
    <row r="693" spans="1:25" ht="12.75" x14ac:dyDescent="0.2">
      <c r="A693" s="35"/>
      <c r="B693" s="35"/>
      <c r="C693" s="39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</row>
    <row r="694" spans="1:25" ht="12.75" x14ac:dyDescent="0.2">
      <c r="A694" s="35"/>
      <c r="B694" s="35"/>
      <c r="C694" s="39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</row>
    <row r="695" spans="1:25" ht="12.75" x14ac:dyDescent="0.2">
      <c r="A695" s="35"/>
      <c r="B695" s="35"/>
      <c r="C695" s="39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</row>
    <row r="696" spans="1:25" ht="12.75" x14ac:dyDescent="0.2">
      <c r="A696" s="35"/>
      <c r="B696" s="35"/>
      <c r="C696" s="39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</row>
    <row r="697" spans="1:25" ht="12.75" x14ac:dyDescent="0.2">
      <c r="A697" s="35"/>
      <c r="B697" s="35"/>
      <c r="C697" s="39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</row>
    <row r="698" spans="1:25" ht="12.75" x14ac:dyDescent="0.2">
      <c r="A698" s="35"/>
      <c r="B698" s="35"/>
      <c r="C698" s="39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</row>
    <row r="699" spans="1:25" ht="12.75" x14ac:dyDescent="0.2">
      <c r="A699" s="35"/>
      <c r="B699" s="35"/>
      <c r="C699" s="39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</row>
    <row r="700" spans="1:25" ht="12.75" x14ac:dyDescent="0.2">
      <c r="A700" s="35"/>
      <c r="B700" s="35"/>
      <c r="C700" s="39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</row>
    <row r="701" spans="1:25" ht="12.75" x14ac:dyDescent="0.2">
      <c r="A701" s="35"/>
      <c r="B701" s="35"/>
      <c r="C701" s="39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</row>
    <row r="702" spans="1:25" ht="12.75" x14ac:dyDescent="0.2">
      <c r="A702" s="35"/>
      <c r="B702" s="35"/>
      <c r="C702" s="39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</row>
    <row r="703" spans="1:25" ht="12.75" x14ac:dyDescent="0.2">
      <c r="A703" s="35"/>
      <c r="B703" s="35"/>
      <c r="C703" s="39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</row>
    <row r="704" spans="1:25" ht="12.75" x14ac:dyDescent="0.2">
      <c r="A704" s="35"/>
      <c r="B704" s="35"/>
      <c r="C704" s="39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</row>
    <row r="705" spans="1:25" ht="12.75" x14ac:dyDescent="0.2">
      <c r="A705" s="35"/>
      <c r="B705" s="35"/>
      <c r="C705" s="39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</row>
    <row r="706" spans="1:25" ht="12.75" x14ac:dyDescent="0.2">
      <c r="A706" s="35"/>
      <c r="B706" s="35"/>
      <c r="C706" s="39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</row>
    <row r="707" spans="1:25" ht="12.75" x14ac:dyDescent="0.2">
      <c r="A707" s="35"/>
      <c r="B707" s="35"/>
      <c r="C707" s="39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</row>
    <row r="708" spans="1:25" ht="12.75" x14ac:dyDescent="0.2">
      <c r="A708" s="35"/>
      <c r="B708" s="35"/>
      <c r="C708" s="39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</row>
    <row r="709" spans="1:25" ht="12.75" x14ac:dyDescent="0.2">
      <c r="A709" s="35"/>
      <c r="B709" s="35"/>
      <c r="C709" s="39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</row>
    <row r="710" spans="1:25" ht="12.75" x14ac:dyDescent="0.2">
      <c r="A710" s="35"/>
      <c r="B710" s="35"/>
      <c r="C710" s="39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</row>
    <row r="711" spans="1:25" ht="12.75" x14ac:dyDescent="0.2">
      <c r="A711" s="35"/>
      <c r="B711" s="35"/>
      <c r="C711" s="39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</row>
    <row r="712" spans="1:25" ht="12.75" x14ac:dyDescent="0.2">
      <c r="A712" s="35"/>
      <c r="B712" s="35"/>
      <c r="C712" s="39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</row>
    <row r="713" spans="1:25" ht="12.75" x14ac:dyDescent="0.2">
      <c r="A713" s="35"/>
      <c r="B713" s="35"/>
      <c r="C713" s="39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</row>
    <row r="714" spans="1:25" ht="12.75" x14ac:dyDescent="0.2">
      <c r="A714" s="35"/>
      <c r="B714" s="35"/>
      <c r="C714" s="39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</row>
    <row r="715" spans="1:25" ht="12.75" x14ac:dyDescent="0.2">
      <c r="A715" s="35"/>
      <c r="B715" s="35"/>
      <c r="C715" s="39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</row>
    <row r="716" spans="1:25" ht="12.75" x14ac:dyDescent="0.2">
      <c r="A716" s="35"/>
      <c r="B716" s="35"/>
      <c r="C716" s="39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</row>
    <row r="717" spans="1:25" ht="12.75" x14ac:dyDescent="0.2">
      <c r="A717" s="35"/>
      <c r="B717" s="35"/>
      <c r="C717" s="39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</row>
    <row r="718" spans="1:25" ht="12.75" x14ac:dyDescent="0.2">
      <c r="A718" s="35"/>
      <c r="B718" s="35"/>
      <c r="C718" s="39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</row>
    <row r="719" spans="1:25" ht="12.75" x14ac:dyDescent="0.2">
      <c r="A719" s="35"/>
      <c r="B719" s="35"/>
      <c r="C719" s="39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</row>
    <row r="720" spans="1:25" ht="12.75" x14ac:dyDescent="0.2">
      <c r="A720" s="35"/>
      <c r="B720" s="35"/>
      <c r="C720" s="39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</row>
    <row r="721" spans="1:25" ht="12.75" x14ac:dyDescent="0.2">
      <c r="A721" s="35"/>
      <c r="B721" s="35"/>
      <c r="C721" s="39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</row>
    <row r="722" spans="1:25" ht="12.75" x14ac:dyDescent="0.2">
      <c r="A722" s="35"/>
      <c r="B722" s="35"/>
      <c r="C722" s="39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</row>
    <row r="723" spans="1:25" ht="12.75" x14ac:dyDescent="0.2">
      <c r="A723" s="35"/>
      <c r="B723" s="35"/>
      <c r="C723" s="39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</row>
    <row r="724" spans="1:25" ht="12.75" x14ac:dyDescent="0.2">
      <c r="A724" s="35"/>
      <c r="B724" s="35"/>
      <c r="C724" s="39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</row>
    <row r="725" spans="1:25" ht="12.75" x14ac:dyDescent="0.2">
      <c r="A725" s="35"/>
      <c r="B725" s="35"/>
      <c r="C725" s="39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</row>
    <row r="726" spans="1:25" ht="12.75" x14ac:dyDescent="0.2">
      <c r="A726" s="35"/>
      <c r="B726" s="35"/>
      <c r="C726" s="39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</row>
    <row r="727" spans="1:25" ht="12.75" x14ac:dyDescent="0.2">
      <c r="A727" s="35"/>
      <c r="B727" s="35"/>
      <c r="C727" s="39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</row>
    <row r="728" spans="1:25" ht="12.75" x14ac:dyDescent="0.2">
      <c r="A728" s="35"/>
      <c r="B728" s="35"/>
      <c r="C728" s="39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</row>
    <row r="729" spans="1:25" ht="12.75" x14ac:dyDescent="0.2">
      <c r="A729" s="35"/>
      <c r="B729" s="35"/>
      <c r="C729" s="39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</row>
    <row r="730" spans="1:25" ht="12.75" x14ac:dyDescent="0.2">
      <c r="A730" s="35"/>
      <c r="B730" s="35"/>
      <c r="C730" s="39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</row>
    <row r="731" spans="1:25" ht="12.75" x14ac:dyDescent="0.2">
      <c r="A731" s="35"/>
      <c r="B731" s="35"/>
      <c r="C731" s="39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</row>
    <row r="732" spans="1:25" ht="12.75" x14ac:dyDescent="0.2">
      <c r="A732" s="35"/>
      <c r="B732" s="35"/>
      <c r="C732" s="39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</row>
    <row r="733" spans="1:25" ht="12.75" x14ac:dyDescent="0.2">
      <c r="A733" s="35"/>
      <c r="B733" s="35"/>
      <c r="C733" s="39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</row>
    <row r="734" spans="1:25" ht="12.75" x14ac:dyDescent="0.2">
      <c r="A734" s="35"/>
      <c r="B734" s="35"/>
      <c r="C734" s="39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</row>
    <row r="735" spans="1:25" ht="12.75" x14ac:dyDescent="0.2">
      <c r="A735" s="35"/>
      <c r="B735" s="35"/>
      <c r="C735" s="39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</row>
    <row r="736" spans="1:25" ht="12.75" x14ac:dyDescent="0.2">
      <c r="A736" s="35"/>
      <c r="B736" s="35"/>
      <c r="C736" s="39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</row>
    <row r="737" spans="1:25" ht="12.75" x14ac:dyDescent="0.2">
      <c r="A737" s="35"/>
      <c r="B737" s="35"/>
      <c r="C737" s="39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</row>
    <row r="738" spans="1:25" ht="12.75" x14ac:dyDescent="0.2">
      <c r="A738" s="35"/>
      <c r="B738" s="35"/>
      <c r="C738" s="39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</row>
    <row r="739" spans="1:25" ht="12.75" x14ac:dyDescent="0.2">
      <c r="A739" s="35"/>
      <c r="B739" s="35"/>
      <c r="C739" s="39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</row>
    <row r="740" spans="1:25" ht="12.75" x14ac:dyDescent="0.2">
      <c r="A740" s="35"/>
      <c r="B740" s="35"/>
      <c r="C740" s="39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</row>
    <row r="741" spans="1:25" ht="12.75" x14ac:dyDescent="0.2">
      <c r="A741" s="35"/>
      <c r="B741" s="35"/>
      <c r="C741" s="39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</row>
    <row r="742" spans="1:25" ht="12.75" x14ac:dyDescent="0.2">
      <c r="A742" s="35"/>
      <c r="B742" s="35"/>
      <c r="C742" s="39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</row>
    <row r="743" spans="1:25" ht="12.75" x14ac:dyDescent="0.2">
      <c r="A743" s="35"/>
      <c r="B743" s="35"/>
      <c r="C743" s="39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</row>
    <row r="744" spans="1:25" ht="12.75" x14ac:dyDescent="0.2">
      <c r="A744" s="35"/>
      <c r="B744" s="35"/>
      <c r="C744" s="39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</row>
    <row r="745" spans="1:25" ht="12.75" x14ac:dyDescent="0.2">
      <c r="A745" s="35"/>
      <c r="B745" s="35"/>
      <c r="C745" s="39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</row>
    <row r="746" spans="1:25" ht="12.75" x14ac:dyDescent="0.2">
      <c r="A746" s="35"/>
      <c r="B746" s="35"/>
      <c r="C746" s="39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</row>
    <row r="747" spans="1:25" ht="12.75" x14ac:dyDescent="0.2">
      <c r="A747" s="35"/>
      <c r="B747" s="35"/>
      <c r="C747" s="39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</row>
    <row r="748" spans="1:25" ht="12.75" x14ac:dyDescent="0.2">
      <c r="A748" s="35"/>
      <c r="B748" s="35"/>
      <c r="C748" s="39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</row>
    <row r="749" spans="1:25" ht="12.75" x14ac:dyDescent="0.2">
      <c r="A749" s="35"/>
      <c r="B749" s="35"/>
      <c r="C749" s="39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</row>
    <row r="750" spans="1:25" ht="12.75" x14ac:dyDescent="0.2">
      <c r="A750" s="35"/>
      <c r="B750" s="35"/>
      <c r="C750" s="39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</row>
    <row r="751" spans="1:25" ht="12.75" x14ac:dyDescent="0.2">
      <c r="A751" s="35"/>
      <c r="B751" s="35"/>
      <c r="C751" s="39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</row>
    <row r="752" spans="1:25" ht="12.75" x14ac:dyDescent="0.2">
      <c r="A752" s="35"/>
      <c r="B752" s="35"/>
      <c r="C752" s="39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</row>
    <row r="753" spans="1:25" ht="12.75" x14ac:dyDescent="0.2">
      <c r="A753" s="35"/>
      <c r="B753" s="35"/>
      <c r="C753" s="39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</row>
    <row r="754" spans="1:25" ht="12.75" x14ac:dyDescent="0.2">
      <c r="A754" s="35"/>
      <c r="B754" s="35"/>
      <c r="C754" s="39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</row>
    <row r="755" spans="1:25" ht="12.75" x14ac:dyDescent="0.2">
      <c r="A755" s="35"/>
      <c r="B755" s="35"/>
      <c r="C755" s="39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</row>
    <row r="756" spans="1:25" ht="12.75" x14ac:dyDescent="0.2">
      <c r="A756" s="35"/>
      <c r="B756" s="35"/>
      <c r="C756" s="39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</row>
    <row r="757" spans="1:25" ht="12.75" x14ac:dyDescent="0.2">
      <c r="A757" s="35"/>
      <c r="B757" s="35"/>
      <c r="C757" s="39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</row>
    <row r="758" spans="1:25" ht="12.75" x14ac:dyDescent="0.2">
      <c r="A758" s="35"/>
      <c r="B758" s="35"/>
      <c r="C758" s="39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</row>
    <row r="759" spans="1:25" ht="12.75" x14ac:dyDescent="0.2">
      <c r="A759" s="35"/>
      <c r="B759" s="35"/>
      <c r="C759" s="39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</row>
    <row r="760" spans="1:25" ht="12.75" x14ac:dyDescent="0.2">
      <c r="A760" s="35"/>
      <c r="B760" s="35"/>
      <c r="C760" s="39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</row>
    <row r="761" spans="1:25" ht="12.75" x14ac:dyDescent="0.2">
      <c r="A761" s="35"/>
      <c r="B761" s="35"/>
      <c r="C761" s="39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</row>
    <row r="762" spans="1:25" ht="12.75" x14ac:dyDescent="0.2">
      <c r="A762" s="35"/>
      <c r="B762" s="35"/>
      <c r="C762" s="39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</row>
    <row r="763" spans="1:25" ht="12.75" x14ac:dyDescent="0.2">
      <c r="A763" s="35"/>
      <c r="B763" s="35"/>
      <c r="C763" s="39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</row>
    <row r="764" spans="1:25" ht="12.75" x14ac:dyDescent="0.2">
      <c r="A764" s="35"/>
      <c r="B764" s="35"/>
      <c r="C764" s="39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</row>
    <row r="765" spans="1:25" ht="12.75" x14ac:dyDescent="0.2">
      <c r="A765" s="35"/>
      <c r="B765" s="35"/>
      <c r="C765" s="39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</row>
    <row r="766" spans="1:25" ht="12.75" x14ac:dyDescent="0.2">
      <c r="A766" s="35"/>
      <c r="B766" s="35"/>
      <c r="C766" s="39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</row>
    <row r="767" spans="1:25" ht="12.75" x14ac:dyDescent="0.2">
      <c r="A767" s="35"/>
      <c r="B767" s="35"/>
      <c r="C767" s="39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</row>
    <row r="768" spans="1:25" ht="12.75" x14ac:dyDescent="0.2">
      <c r="A768" s="35"/>
      <c r="B768" s="35"/>
      <c r="C768" s="39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</row>
    <row r="769" spans="1:25" ht="12.75" x14ac:dyDescent="0.2">
      <c r="A769" s="35"/>
      <c r="B769" s="35"/>
      <c r="C769" s="39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</row>
    <row r="770" spans="1:25" ht="12.75" x14ac:dyDescent="0.2">
      <c r="A770" s="35"/>
      <c r="B770" s="35"/>
      <c r="C770" s="39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</row>
    <row r="771" spans="1:25" ht="12.75" x14ac:dyDescent="0.2">
      <c r="A771" s="35"/>
      <c r="B771" s="35"/>
      <c r="C771" s="39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</row>
    <row r="772" spans="1:25" ht="12.75" x14ac:dyDescent="0.2">
      <c r="A772" s="35"/>
      <c r="B772" s="35"/>
      <c r="C772" s="39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</row>
    <row r="773" spans="1:25" ht="12.75" x14ac:dyDescent="0.2">
      <c r="A773" s="35"/>
      <c r="B773" s="35"/>
      <c r="C773" s="39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</row>
    <row r="774" spans="1:25" ht="12.75" x14ac:dyDescent="0.2">
      <c r="A774" s="35"/>
      <c r="B774" s="35"/>
      <c r="C774" s="39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</row>
    <row r="775" spans="1:25" ht="12.75" x14ac:dyDescent="0.2">
      <c r="A775" s="35"/>
      <c r="B775" s="35"/>
      <c r="C775" s="39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</row>
    <row r="776" spans="1:25" ht="12.75" x14ac:dyDescent="0.2">
      <c r="A776" s="35"/>
      <c r="B776" s="35"/>
      <c r="C776" s="39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</row>
    <row r="777" spans="1:25" ht="12.75" x14ac:dyDescent="0.2">
      <c r="A777" s="35"/>
      <c r="B777" s="35"/>
      <c r="C777" s="39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</row>
    <row r="778" spans="1:25" ht="12.75" x14ac:dyDescent="0.2">
      <c r="A778" s="35"/>
      <c r="B778" s="35"/>
      <c r="C778" s="39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</row>
    <row r="779" spans="1:25" ht="12.75" x14ac:dyDescent="0.2">
      <c r="A779" s="35"/>
      <c r="B779" s="35"/>
      <c r="C779" s="39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</row>
    <row r="780" spans="1:25" ht="12.75" x14ac:dyDescent="0.2">
      <c r="A780" s="35"/>
      <c r="B780" s="35"/>
      <c r="C780" s="39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</row>
    <row r="781" spans="1:25" ht="12.75" x14ac:dyDescent="0.2">
      <c r="A781" s="35"/>
      <c r="B781" s="35"/>
      <c r="C781" s="39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</row>
    <row r="782" spans="1:25" ht="12.75" x14ac:dyDescent="0.2">
      <c r="A782" s="35"/>
      <c r="B782" s="35"/>
      <c r="C782" s="39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</row>
    <row r="783" spans="1:25" ht="12.75" x14ac:dyDescent="0.2">
      <c r="A783" s="35"/>
      <c r="B783" s="35"/>
      <c r="C783" s="39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</row>
    <row r="784" spans="1:25" ht="12.75" x14ac:dyDescent="0.2">
      <c r="A784" s="35"/>
      <c r="B784" s="35"/>
      <c r="C784" s="39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</row>
    <row r="785" spans="1:25" ht="12.75" x14ac:dyDescent="0.2">
      <c r="A785" s="35"/>
      <c r="B785" s="35"/>
      <c r="C785" s="39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</row>
    <row r="786" spans="1:25" ht="12.75" x14ac:dyDescent="0.2">
      <c r="A786" s="35"/>
      <c r="B786" s="35"/>
      <c r="C786" s="39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</row>
    <row r="787" spans="1:25" ht="12.75" x14ac:dyDescent="0.2">
      <c r="A787" s="35"/>
      <c r="B787" s="35"/>
      <c r="C787" s="39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</row>
    <row r="788" spans="1:25" ht="12.75" x14ac:dyDescent="0.2">
      <c r="A788" s="35"/>
      <c r="B788" s="35"/>
      <c r="C788" s="39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</row>
    <row r="789" spans="1:25" ht="12.75" x14ac:dyDescent="0.2">
      <c r="A789" s="35"/>
      <c r="B789" s="35"/>
      <c r="C789" s="39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</row>
    <row r="790" spans="1:25" ht="12.75" x14ac:dyDescent="0.2">
      <c r="A790" s="35"/>
      <c r="B790" s="35"/>
      <c r="C790" s="39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</row>
    <row r="791" spans="1:25" ht="12.75" x14ac:dyDescent="0.2">
      <c r="A791" s="35"/>
      <c r="B791" s="35"/>
      <c r="C791" s="39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</row>
    <row r="792" spans="1:25" ht="12.75" x14ac:dyDescent="0.2">
      <c r="A792" s="35"/>
      <c r="B792" s="35"/>
      <c r="C792" s="39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</row>
    <row r="793" spans="1:25" ht="12.75" x14ac:dyDescent="0.2">
      <c r="A793" s="35"/>
      <c r="B793" s="35"/>
      <c r="C793" s="39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</row>
    <row r="794" spans="1:25" ht="12.75" x14ac:dyDescent="0.2">
      <c r="A794" s="35"/>
      <c r="B794" s="35"/>
      <c r="C794" s="39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</row>
    <row r="795" spans="1:25" ht="12.75" x14ac:dyDescent="0.2">
      <c r="A795" s="35"/>
      <c r="B795" s="35"/>
      <c r="C795" s="39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</row>
    <row r="796" spans="1:25" ht="12.75" x14ac:dyDescent="0.2">
      <c r="A796" s="35"/>
      <c r="B796" s="35"/>
      <c r="C796" s="39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</row>
    <row r="797" spans="1:25" ht="12.75" x14ac:dyDescent="0.2">
      <c r="A797" s="35"/>
      <c r="B797" s="35"/>
      <c r="C797" s="39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</row>
    <row r="798" spans="1:25" ht="12.75" x14ac:dyDescent="0.2">
      <c r="A798" s="35"/>
      <c r="B798" s="35"/>
      <c r="C798" s="39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</row>
    <row r="799" spans="1:25" ht="12.75" x14ac:dyDescent="0.2">
      <c r="A799" s="35"/>
      <c r="B799" s="35"/>
      <c r="C799" s="39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</row>
    <row r="800" spans="1:25" ht="12.75" x14ac:dyDescent="0.2">
      <c r="A800" s="35"/>
      <c r="B800" s="35"/>
      <c r="C800" s="39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</row>
    <row r="801" spans="1:25" ht="12.75" x14ac:dyDescent="0.2">
      <c r="A801" s="35"/>
      <c r="B801" s="35"/>
      <c r="C801" s="39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</row>
    <row r="802" spans="1:25" ht="12.75" x14ac:dyDescent="0.2">
      <c r="A802" s="35"/>
      <c r="B802" s="35"/>
      <c r="C802" s="39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</row>
    <row r="803" spans="1:25" ht="12.75" x14ac:dyDescent="0.2">
      <c r="A803" s="35"/>
      <c r="B803" s="35"/>
      <c r="C803" s="39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</row>
    <row r="804" spans="1:25" ht="12.75" x14ac:dyDescent="0.2">
      <c r="A804" s="35"/>
      <c r="B804" s="35"/>
      <c r="C804" s="39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</row>
    <row r="805" spans="1:25" ht="12.75" x14ac:dyDescent="0.2">
      <c r="A805" s="35"/>
      <c r="B805" s="35"/>
      <c r="C805" s="39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</row>
    <row r="806" spans="1:25" ht="12.75" x14ac:dyDescent="0.2">
      <c r="A806" s="35"/>
      <c r="B806" s="35"/>
      <c r="C806" s="39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</row>
    <row r="807" spans="1:25" ht="12.75" x14ac:dyDescent="0.2">
      <c r="A807" s="35"/>
      <c r="B807" s="35"/>
      <c r="C807" s="39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</row>
    <row r="808" spans="1:25" ht="12.75" x14ac:dyDescent="0.2">
      <c r="A808" s="35"/>
      <c r="B808" s="35"/>
      <c r="C808" s="39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</row>
    <row r="809" spans="1:25" ht="12.75" x14ac:dyDescent="0.2">
      <c r="A809" s="35"/>
      <c r="B809" s="35"/>
      <c r="C809" s="39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</row>
    <row r="810" spans="1:25" ht="12.75" x14ac:dyDescent="0.2">
      <c r="A810" s="35"/>
      <c r="B810" s="35"/>
      <c r="C810" s="39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</row>
    <row r="811" spans="1:25" ht="12.75" x14ac:dyDescent="0.2">
      <c r="A811" s="35"/>
      <c r="B811" s="35"/>
      <c r="C811" s="39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</row>
    <row r="812" spans="1:25" ht="12.75" x14ac:dyDescent="0.2">
      <c r="A812" s="35"/>
      <c r="B812" s="35"/>
      <c r="C812" s="39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</row>
    <row r="813" spans="1:25" ht="12.75" x14ac:dyDescent="0.2">
      <c r="A813" s="35"/>
      <c r="B813" s="35"/>
      <c r="C813" s="39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</row>
    <row r="814" spans="1:25" ht="12.75" x14ac:dyDescent="0.2">
      <c r="A814" s="35"/>
      <c r="B814" s="35"/>
      <c r="C814" s="39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</row>
    <row r="815" spans="1:25" ht="12.75" x14ac:dyDescent="0.2">
      <c r="A815" s="35"/>
      <c r="B815" s="35"/>
      <c r="C815" s="39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</row>
    <row r="816" spans="1:25" ht="12.75" x14ac:dyDescent="0.2">
      <c r="A816" s="35"/>
      <c r="B816" s="35"/>
      <c r="C816" s="39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</row>
    <row r="817" spans="1:25" ht="12.75" x14ac:dyDescent="0.2">
      <c r="A817" s="35"/>
      <c r="B817" s="35"/>
      <c r="C817" s="39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</row>
    <row r="818" spans="1:25" ht="12.75" x14ac:dyDescent="0.2">
      <c r="A818" s="35"/>
      <c r="B818" s="35"/>
      <c r="C818" s="39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</row>
    <row r="819" spans="1:25" ht="12.75" x14ac:dyDescent="0.2">
      <c r="A819" s="35"/>
      <c r="B819" s="35"/>
      <c r="C819" s="39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</row>
    <row r="820" spans="1:25" ht="12.75" x14ac:dyDescent="0.2">
      <c r="A820" s="35"/>
      <c r="B820" s="35"/>
      <c r="C820" s="39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</row>
    <row r="821" spans="1:25" ht="12.75" x14ac:dyDescent="0.2">
      <c r="A821" s="35"/>
      <c r="B821" s="35"/>
      <c r="C821" s="39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</row>
    <row r="822" spans="1:25" ht="12.75" x14ac:dyDescent="0.2">
      <c r="A822" s="35"/>
      <c r="B822" s="35"/>
      <c r="C822" s="39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</row>
    <row r="823" spans="1:25" ht="12.75" x14ac:dyDescent="0.2">
      <c r="A823" s="35"/>
      <c r="B823" s="35"/>
      <c r="C823" s="39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</row>
    <row r="824" spans="1:25" ht="12.75" x14ac:dyDescent="0.2">
      <c r="A824" s="35"/>
      <c r="B824" s="35"/>
      <c r="C824" s="39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</row>
    <row r="825" spans="1:25" ht="12.75" x14ac:dyDescent="0.2">
      <c r="A825" s="35"/>
      <c r="B825" s="35"/>
      <c r="C825" s="39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</row>
    <row r="826" spans="1:25" ht="12.75" x14ac:dyDescent="0.2">
      <c r="A826" s="35"/>
      <c r="B826" s="35"/>
      <c r="C826" s="39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</row>
    <row r="827" spans="1:25" ht="12.75" x14ac:dyDescent="0.2">
      <c r="A827" s="35"/>
      <c r="B827" s="35"/>
      <c r="C827" s="39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</row>
    <row r="828" spans="1:25" ht="12.75" x14ac:dyDescent="0.2">
      <c r="A828" s="35"/>
      <c r="B828" s="35"/>
      <c r="C828" s="39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</row>
    <row r="829" spans="1:25" ht="12.75" x14ac:dyDescent="0.2">
      <c r="A829" s="35"/>
      <c r="B829" s="35"/>
      <c r="C829" s="39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</row>
    <row r="830" spans="1:25" ht="12.75" x14ac:dyDescent="0.2">
      <c r="A830" s="35"/>
      <c r="B830" s="35"/>
      <c r="C830" s="39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</row>
    <row r="831" spans="1:25" ht="12.75" x14ac:dyDescent="0.2">
      <c r="A831" s="35"/>
      <c r="B831" s="35"/>
      <c r="C831" s="39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</row>
    <row r="832" spans="1:25" ht="12.75" x14ac:dyDescent="0.2">
      <c r="A832" s="35"/>
      <c r="B832" s="35"/>
      <c r="C832" s="39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</row>
    <row r="833" spans="1:25" ht="12.75" x14ac:dyDescent="0.2">
      <c r="A833" s="35"/>
      <c r="B833" s="35"/>
      <c r="C833" s="39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</row>
    <row r="834" spans="1:25" ht="12.75" x14ac:dyDescent="0.2">
      <c r="A834" s="35"/>
      <c r="B834" s="35"/>
      <c r="C834" s="39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</row>
    <row r="835" spans="1:25" ht="12.75" x14ac:dyDescent="0.2">
      <c r="A835" s="35"/>
      <c r="B835" s="35"/>
      <c r="C835" s="39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</row>
    <row r="836" spans="1:25" ht="12.75" x14ac:dyDescent="0.2">
      <c r="A836" s="35"/>
      <c r="B836" s="35"/>
      <c r="C836" s="39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</row>
    <row r="837" spans="1:25" ht="12.75" x14ac:dyDescent="0.2">
      <c r="A837" s="35"/>
      <c r="B837" s="35"/>
      <c r="C837" s="39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</row>
    <row r="838" spans="1:25" ht="12.75" x14ac:dyDescent="0.2">
      <c r="A838" s="35"/>
      <c r="B838" s="35"/>
      <c r="C838" s="39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</row>
    <row r="839" spans="1:25" ht="12.75" x14ac:dyDescent="0.2">
      <c r="A839" s="35"/>
      <c r="B839" s="35"/>
      <c r="C839" s="39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</row>
    <row r="840" spans="1:25" ht="12.75" x14ac:dyDescent="0.2">
      <c r="A840" s="35"/>
      <c r="B840" s="35"/>
      <c r="C840" s="39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</row>
    <row r="841" spans="1:25" ht="12.75" x14ac:dyDescent="0.2">
      <c r="A841" s="35"/>
      <c r="B841" s="35"/>
      <c r="C841" s="39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</row>
    <row r="842" spans="1:25" ht="12.75" x14ac:dyDescent="0.2">
      <c r="A842" s="35"/>
      <c r="B842" s="35"/>
      <c r="C842" s="39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</row>
    <row r="843" spans="1:25" ht="12.75" x14ac:dyDescent="0.2">
      <c r="A843" s="35"/>
      <c r="B843" s="35"/>
      <c r="C843" s="39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</row>
    <row r="844" spans="1:25" ht="12.75" x14ac:dyDescent="0.2">
      <c r="A844" s="35"/>
      <c r="B844" s="35"/>
      <c r="C844" s="39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</row>
    <row r="845" spans="1:25" ht="12.75" x14ac:dyDescent="0.2">
      <c r="A845" s="35"/>
      <c r="B845" s="35"/>
      <c r="C845" s="39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</row>
    <row r="846" spans="1:25" ht="12.75" x14ac:dyDescent="0.2">
      <c r="A846" s="35"/>
      <c r="B846" s="35"/>
      <c r="C846" s="39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</row>
    <row r="847" spans="1:25" ht="12.75" x14ac:dyDescent="0.2">
      <c r="A847" s="35"/>
      <c r="B847" s="35"/>
      <c r="C847" s="39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</row>
    <row r="848" spans="1:25" ht="12.75" x14ac:dyDescent="0.2">
      <c r="A848" s="35"/>
      <c r="B848" s="35"/>
      <c r="C848" s="39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</row>
    <row r="849" spans="1:25" ht="12.75" x14ac:dyDescent="0.2">
      <c r="A849" s="35"/>
      <c r="B849" s="35"/>
      <c r="C849" s="39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</row>
    <row r="850" spans="1:25" ht="12.75" x14ac:dyDescent="0.2">
      <c r="A850" s="35"/>
      <c r="B850" s="35"/>
      <c r="C850" s="39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</row>
    <row r="851" spans="1:25" ht="12.75" x14ac:dyDescent="0.2">
      <c r="A851" s="35"/>
      <c r="B851" s="35"/>
      <c r="C851" s="39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</row>
    <row r="852" spans="1:25" ht="12.75" x14ac:dyDescent="0.2">
      <c r="A852" s="35"/>
      <c r="B852" s="35"/>
      <c r="C852" s="39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</row>
    <row r="853" spans="1:25" ht="12.75" x14ac:dyDescent="0.2">
      <c r="A853" s="35"/>
      <c r="B853" s="35"/>
      <c r="C853" s="39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</row>
    <row r="854" spans="1:25" ht="12.75" x14ac:dyDescent="0.2">
      <c r="A854" s="35"/>
      <c r="B854" s="35"/>
      <c r="C854" s="39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</row>
    <row r="855" spans="1:25" ht="12.75" x14ac:dyDescent="0.2">
      <c r="A855" s="35"/>
      <c r="B855" s="35"/>
      <c r="C855" s="39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</row>
    <row r="856" spans="1:25" ht="12.75" x14ac:dyDescent="0.2">
      <c r="A856" s="35"/>
      <c r="B856" s="35"/>
      <c r="C856" s="39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</row>
    <row r="857" spans="1:25" ht="12.75" x14ac:dyDescent="0.2">
      <c r="A857" s="35"/>
      <c r="B857" s="35"/>
      <c r="C857" s="39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</row>
    <row r="858" spans="1:25" ht="12.75" x14ac:dyDescent="0.2">
      <c r="A858" s="35"/>
      <c r="B858" s="35"/>
      <c r="C858" s="39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</row>
    <row r="859" spans="1:25" ht="12.75" x14ac:dyDescent="0.2">
      <c r="A859" s="35"/>
      <c r="B859" s="35"/>
      <c r="C859" s="39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</row>
    <row r="860" spans="1:25" ht="12.75" x14ac:dyDescent="0.2">
      <c r="A860" s="35"/>
      <c r="B860" s="35"/>
      <c r="C860" s="39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</row>
    <row r="861" spans="1:25" ht="12.75" x14ac:dyDescent="0.2">
      <c r="A861" s="35"/>
      <c r="B861" s="35"/>
      <c r="C861" s="39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</row>
    <row r="862" spans="1:25" ht="12.75" x14ac:dyDescent="0.2">
      <c r="A862" s="35"/>
      <c r="B862" s="35"/>
      <c r="C862" s="39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</row>
    <row r="863" spans="1:25" ht="12.75" x14ac:dyDescent="0.2">
      <c r="A863" s="35"/>
      <c r="B863" s="35"/>
      <c r="C863" s="39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</row>
    <row r="864" spans="1:25" ht="12.75" x14ac:dyDescent="0.2">
      <c r="A864" s="35"/>
      <c r="B864" s="35"/>
      <c r="C864" s="39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</row>
    <row r="865" spans="1:25" ht="12.75" x14ac:dyDescent="0.2">
      <c r="A865" s="35"/>
      <c r="B865" s="35"/>
      <c r="C865" s="39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</row>
    <row r="866" spans="1:25" ht="12.75" x14ac:dyDescent="0.2">
      <c r="A866" s="35"/>
      <c r="B866" s="35"/>
      <c r="C866" s="39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</row>
    <row r="867" spans="1:25" ht="12.75" x14ac:dyDescent="0.2">
      <c r="A867" s="35"/>
      <c r="B867" s="35"/>
      <c r="C867" s="39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</row>
    <row r="868" spans="1:25" ht="12.75" x14ac:dyDescent="0.2">
      <c r="A868" s="35"/>
      <c r="B868" s="35"/>
      <c r="C868" s="39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</row>
    <row r="869" spans="1:25" ht="12.75" x14ac:dyDescent="0.2">
      <c r="A869" s="35"/>
      <c r="B869" s="35"/>
      <c r="C869" s="39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</row>
    <row r="870" spans="1:25" ht="12.75" x14ac:dyDescent="0.2">
      <c r="A870" s="35"/>
      <c r="B870" s="35"/>
      <c r="C870" s="39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</row>
    <row r="871" spans="1:25" ht="12.75" x14ac:dyDescent="0.2">
      <c r="A871" s="35"/>
      <c r="B871" s="35"/>
      <c r="C871" s="39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</row>
    <row r="872" spans="1:25" ht="12.75" x14ac:dyDescent="0.2">
      <c r="A872" s="35"/>
      <c r="B872" s="35"/>
      <c r="C872" s="39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</row>
    <row r="873" spans="1:25" ht="12.75" x14ac:dyDescent="0.2">
      <c r="A873" s="35"/>
      <c r="B873" s="35"/>
      <c r="C873" s="39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</row>
    <row r="874" spans="1:25" ht="12.75" x14ac:dyDescent="0.2">
      <c r="A874" s="35"/>
      <c r="B874" s="35"/>
      <c r="C874" s="39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</row>
    <row r="875" spans="1:25" ht="12.75" x14ac:dyDescent="0.2">
      <c r="A875" s="35"/>
      <c r="B875" s="35"/>
      <c r="C875" s="39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</row>
    <row r="876" spans="1:25" ht="12.75" x14ac:dyDescent="0.2">
      <c r="A876" s="35"/>
      <c r="B876" s="35"/>
      <c r="C876" s="39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</row>
    <row r="877" spans="1:25" ht="12.75" x14ac:dyDescent="0.2">
      <c r="A877" s="35"/>
      <c r="B877" s="35"/>
      <c r="C877" s="39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</row>
    <row r="878" spans="1:25" ht="12.75" x14ac:dyDescent="0.2">
      <c r="A878" s="35"/>
      <c r="B878" s="35"/>
      <c r="C878" s="39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</row>
    <row r="879" spans="1:25" ht="12.75" x14ac:dyDescent="0.2">
      <c r="A879" s="35"/>
      <c r="B879" s="35"/>
      <c r="C879" s="39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</row>
    <row r="880" spans="1:25" ht="12.75" x14ac:dyDescent="0.2">
      <c r="A880" s="35"/>
      <c r="B880" s="35"/>
      <c r="C880" s="39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</row>
    <row r="881" spans="1:25" ht="12.75" x14ac:dyDescent="0.2">
      <c r="A881" s="35"/>
      <c r="B881" s="35"/>
      <c r="C881" s="39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</row>
    <row r="882" spans="1:25" ht="12.75" x14ac:dyDescent="0.2">
      <c r="A882" s="35"/>
      <c r="B882" s="35"/>
      <c r="C882" s="39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</row>
    <row r="883" spans="1:25" ht="12.75" x14ac:dyDescent="0.2">
      <c r="A883" s="35"/>
      <c r="B883" s="35"/>
      <c r="C883" s="39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</row>
    <row r="884" spans="1:25" ht="12.75" x14ac:dyDescent="0.2">
      <c r="A884" s="35"/>
      <c r="B884" s="35"/>
      <c r="C884" s="39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</row>
    <row r="885" spans="1:25" ht="12.75" x14ac:dyDescent="0.2">
      <c r="A885" s="35"/>
      <c r="B885" s="35"/>
      <c r="C885" s="39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</row>
    <row r="886" spans="1:25" ht="12.75" x14ac:dyDescent="0.2">
      <c r="A886" s="35"/>
      <c r="B886" s="35"/>
      <c r="C886" s="39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</row>
    <row r="887" spans="1:25" ht="12.75" x14ac:dyDescent="0.2">
      <c r="A887" s="35"/>
      <c r="B887" s="35"/>
      <c r="C887" s="39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</row>
    <row r="888" spans="1:25" ht="12.75" x14ac:dyDescent="0.2">
      <c r="A888" s="35"/>
      <c r="B888" s="35"/>
      <c r="C888" s="39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</row>
    <row r="889" spans="1:25" ht="12.75" x14ac:dyDescent="0.2">
      <c r="A889" s="35"/>
      <c r="B889" s="35"/>
      <c r="C889" s="39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</row>
    <row r="890" spans="1:25" ht="12.75" x14ac:dyDescent="0.2">
      <c r="A890" s="35"/>
      <c r="B890" s="35"/>
      <c r="C890" s="39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</row>
    <row r="891" spans="1:25" ht="12.75" x14ac:dyDescent="0.2">
      <c r="A891" s="35"/>
      <c r="B891" s="35"/>
      <c r="C891" s="39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</row>
    <row r="892" spans="1:25" ht="12.75" x14ac:dyDescent="0.2">
      <c r="A892" s="35"/>
      <c r="B892" s="35"/>
      <c r="C892" s="39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</row>
    <row r="893" spans="1:25" ht="12.75" x14ac:dyDescent="0.2">
      <c r="A893" s="35"/>
      <c r="B893" s="35"/>
      <c r="C893" s="39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</row>
    <row r="894" spans="1:25" ht="12.75" x14ac:dyDescent="0.2">
      <c r="A894" s="35"/>
      <c r="B894" s="35"/>
      <c r="C894" s="39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</row>
    <row r="895" spans="1:25" ht="12.75" x14ac:dyDescent="0.2">
      <c r="A895" s="35"/>
      <c r="B895" s="35"/>
      <c r="C895" s="39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</row>
    <row r="896" spans="1:25" ht="12.75" x14ac:dyDescent="0.2">
      <c r="A896" s="35"/>
      <c r="B896" s="35"/>
      <c r="C896" s="39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</row>
    <row r="897" spans="1:25" ht="12.75" x14ac:dyDescent="0.2">
      <c r="A897" s="35"/>
      <c r="B897" s="35"/>
      <c r="C897" s="39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</row>
    <row r="898" spans="1:25" ht="12.75" x14ac:dyDescent="0.2">
      <c r="A898" s="35"/>
      <c r="B898" s="35"/>
      <c r="C898" s="39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</row>
    <row r="899" spans="1:25" ht="12.75" x14ac:dyDescent="0.2">
      <c r="A899" s="35"/>
      <c r="B899" s="35"/>
      <c r="C899" s="39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</row>
    <row r="900" spans="1:25" ht="12.75" x14ac:dyDescent="0.2">
      <c r="A900" s="35"/>
      <c r="B900" s="35"/>
      <c r="C900" s="39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</row>
    <row r="901" spans="1:25" ht="12.75" x14ac:dyDescent="0.2">
      <c r="A901" s="35"/>
      <c r="B901" s="35"/>
      <c r="C901" s="39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</row>
    <row r="902" spans="1:25" ht="12.75" x14ac:dyDescent="0.2">
      <c r="A902" s="35"/>
      <c r="B902" s="35"/>
      <c r="C902" s="39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</row>
    <row r="903" spans="1:25" ht="12.75" x14ac:dyDescent="0.2">
      <c r="A903" s="35"/>
      <c r="B903" s="35"/>
      <c r="C903" s="39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</row>
    <row r="904" spans="1:25" ht="12.75" x14ac:dyDescent="0.2">
      <c r="A904" s="35"/>
      <c r="B904" s="35"/>
      <c r="C904" s="39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</row>
    <row r="905" spans="1:25" ht="12.75" x14ac:dyDescent="0.2">
      <c r="A905" s="35"/>
      <c r="B905" s="35"/>
      <c r="C905" s="39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</row>
    <row r="906" spans="1:25" ht="12.75" x14ac:dyDescent="0.2">
      <c r="A906" s="35"/>
      <c r="B906" s="35"/>
      <c r="C906" s="39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</row>
    <row r="907" spans="1:25" ht="12.75" x14ac:dyDescent="0.2">
      <c r="A907" s="35"/>
      <c r="B907" s="35"/>
      <c r="C907" s="39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</row>
    <row r="908" spans="1:25" ht="12.75" x14ac:dyDescent="0.2">
      <c r="A908" s="35"/>
      <c r="B908" s="35"/>
      <c r="C908" s="39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</row>
    <row r="909" spans="1:25" ht="12.75" x14ac:dyDescent="0.2">
      <c r="A909" s="35"/>
      <c r="B909" s="35"/>
      <c r="C909" s="39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</row>
    <row r="910" spans="1:25" ht="12.75" x14ac:dyDescent="0.2">
      <c r="A910" s="35"/>
      <c r="B910" s="35"/>
      <c r="C910" s="39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</row>
    <row r="911" spans="1:25" ht="12.75" x14ac:dyDescent="0.2">
      <c r="A911" s="35"/>
      <c r="B911" s="35"/>
      <c r="C911" s="39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</row>
    <row r="912" spans="1:25" ht="12.75" x14ac:dyDescent="0.2">
      <c r="A912" s="35"/>
      <c r="B912" s="35"/>
      <c r="C912" s="39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</row>
    <row r="913" spans="1:25" ht="12.75" x14ac:dyDescent="0.2">
      <c r="A913" s="35"/>
      <c r="B913" s="35"/>
      <c r="C913" s="39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</row>
    <row r="914" spans="1:25" ht="12.75" x14ac:dyDescent="0.2">
      <c r="A914" s="35"/>
      <c r="B914" s="35"/>
      <c r="C914" s="39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</row>
    <row r="915" spans="1:25" ht="12.75" x14ac:dyDescent="0.2">
      <c r="A915" s="35"/>
      <c r="B915" s="35"/>
      <c r="C915" s="39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</row>
    <row r="916" spans="1:25" ht="12.75" x14ac:dyDescent="0.2">
      <c r="A916" s="35"/>
      <c r="B916" s="35"/>
      <c r="C916" s="39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</row>
    <row r="917" spans="1:25" ht="12.75" x14ac:dyDescent="0.2">
      <c r="A917" s="35"/>
      <c r="B917" s="35"/>
      <c r="C917" s="39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</row>
    <row r="918" spans="1:25" ht="12.75" x14ac:dyDescent="0.2">
      <c r="A918" s="35"/>
      <c r="B918" s="35"/>
      <c r="C918" s="39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</row>
    <row r="919" spans="1:25" ht="12.75" x14ac:dyDescent="0.2">
      <c r="A919" s="35"/>
      <c r="B919" s="35"/>
      <c r="C919" s="39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</row>
    <row r="920" spans="1:25" ht="12.75" x14ac:dyDescent="0.2">
      <c r="A920" s="35"/>
      <c r="B920" s="35"/>
      <c r="C920" s="39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</row>
    <row r="921" spans="1:25" ht="12.75" x14ac:dyDescent="0.2">
      <c r="A921" s="35"/>
      <c r="B921" s="35"/>
      <c r="C921" s="39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</row>
    <row r="922" spans="1:25" ht="12.75" x14ac:dyDescent="0.2">
      <c r="A922" s="35"/>
      <c r="B922" s="35"/>
      <c r="C922" s="39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</row>
    <row r="923" spans="1:25" ht="12.75" x14ac:dyDescent="0.2">
      <c r="A923" s="35"/>
      <c r="B923" s="35"/>
      <c r="C923" s="39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</row>
    <row r="924" spans="1:25" ht="12.75" x14ac:dyDescent="0.2">
      <c r="A924" s="35"/>
      <c r="B924" s="35"/>
      <c r="C924" s="39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</row>
    <row r="925" spans="1:25" ht="12.75" x14ac:dyDescent="0.2">
      <c r="A925" s="35"/>
      <c r="B925" s="35"/>
      <c r="C925" s="39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</row>
    <row r="926" spans="1:25" ht="12.75" x14ac:dyDescent="0.2">
      <c r="A926" s="35"/>
      <c r="B926" s="35"/>
      <c r="C926" s="39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</row>
    <row r="927" spans="1:25" ht="12.75" x14ac:dyDescent="0.2">
      <c r="A927" s="35"/>
      <c r="B927" s="35"/>
      <c r="C927" s="39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</row>
    <row r="928" spans="1:25" ht="12.75" x14ac:dyDescent="0.2">
      <c r="A928" s="35"/>
      <c r="B928" s="35"/>
      <c r="C928" s="39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</row>
    <row r="929" spans="1:25" ht="12.75" x14ac:dyDescent="0.2">
      <c r="A929" s="35"/>
      <c r="B929" s="35"/>
      <c r="C929" s="39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</row>
    <row r="930" spans="1:25" ht="12.75" x14ac:dyDescent="0.2">
      <c r="A930" s="35"/>
      <c r="B930" s="35"/>
      <c r="C930" s="39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</row>
    <row r="931" spans="1:25" ht="12.75" x14ac:dyDescent="0.2">
      <c r="A931" s="35"/>
      <c r="B931" s="35"/>
      <c r="C931" s="39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</row>
    <row r="932" spans="1:25" ht="12.75" x14ac:dyDescent="0.2">
      <c r="A932" s="35"/>
      <c r="B932" s="35"/>
      <c r="C932" s="39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</row>
    <row r="933" spans="1:25" ht="12.75" x14ac:dyDescent="0.2">
      <c r="A933" s="35"/>
      <c r="B933" s="35"/>
      <c r="C933" s="39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</row>
    <row r="934" spans="1:25" ht="12.75" x14ac:dyDescent="0.2">
      <c r="A934" s="35"/>
      <c r="B934" s="35"/>
      <c r="C934" s="39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</row>
    <row r="935" spans="1:25" ht="12.75" x14ac:dyDescent="0.2">
      <c r="A935" s="35"/>
      <c r="B935" s="35"/>
      <c r="C935" s="39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</row>
    <row r="936" spans="1:25" ht="12.75" x14ac:dyDescent="0.2">
      <c r="A936" s="35"/>
      <c r="B936" s="35"/>
      <c r="C936" s="39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</row>
    <row r="937" spans="1:25" ht="12.75" x14ac:dyDescent="0.2">
      <c r="A937" s="35"/>
      <c r="B937" s="35"/>
      <c r="C937" s="39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</row>
    <row r="938" spans="1:25" ht="12.75" x14ac:dyDescent="0.2">
      <c r="A938" s="35"/>
      <c r="B938" s="35"/>
      <c r="C938" s="39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</row>
    <row r="939" spans="1:25" ht="12.75" x14ac:dyDescent="0.2">
      <c r="A939" s="35"/>
      <c r="B939" s="35"/>
      <c r="C939" s="39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</row>
    <row r="940" spans="1:25" ht="12.75" x14ac:dyDescent="0.2">
      <c r="A940" s="35"/>
      <c r="B940" s="35"/>
      <c r="C940" s="39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</row>
    <row r="941" spans="1:25" ht="12.75" x14ac:dyDescent="0.2">
      <c r="A941" s="35"/>
      <c r="B941" s="35"/>
      <c r="C941" s="39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</row>
    <row r="942" spans="1:25" ht="12.75" x14ac:dyDescent="0.2">
      <c r="A942" s="35"/>
      <c r="B942" s="35"/>
      <c r="C942" s="39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</row>
    <row r="943" spans="1:25" ht="12.75" x14ac:dyDescent="0.2">
      <c r="A943" s="35"/>
      <c r="B943" s="35"/>
      <c r="C943" s="39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</row>
    <row r="944" spans="1:25" ht="12.75" x14ac:dyDescent="0.2">
      <c r="A944" s="35"/>
      <c r="B944" s="35"/>
      <c r="C944" s="39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</row>
    <row r="945" spans="1:25" ht="12.75" x14ac:dyDescent="0.2">
      <c r="A945" s="35"/>
      <c r="B945" s="35"/>
      <c r="C945" s="39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</row>
    <row r="946" spans="1:25" ht="12.75" x14ac:dyDescent="0.2">
      <c r="A946" s="35"/>
      <c r="B946" s="35"/>
      <c r="C946" s="39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</row>
    <row r="947" spans="1:25" ht="12.75" x14ac:dyDescent="0.2">
      <c r="A947" s="35"/>
      <c r="B947" s="35"/>
      <c r="C947" s="39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</row>
    <row r="948" spans="1:25" ht="12.75" x14ac:dyDescent="0.2">
      <c r="A948" s="35"/>
      <c r="B948" s="35"/>
      <c r="C948" s="39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</row>
    <row r="949" spans="1:25" ht="12.75" x14ac:dyDescent="0.2">
      <c r="A949" s="35"/>
      <c r="B949" s="35"/>
      <c r="C949" s="39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</row>
    <row r="950" spans="1:25" ht="12.75" x14ac:dyDescent="0.2">
      <c r="A950" s="35"/>
      <c r="B950" s="35"/>
      <c r="C950" s="39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</row>
    <row r="951" spans="1:25" ht="12.75" x14ac:dyDescent="0.2">
      <c r="A951" s="35"/>
      <c r="B951" s="35"/>
      <c r="C951" s="39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</row>
    <row r="952" spans="1:25" ht="12.75" x14ac:dyDescent="0.2">
      <c r="A952" s="35"/>
      <c r="B952" s="35"/>
      <c r="C952" s="39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</row>
    <row r="953" spans="1:25" ht="12.75" x14ac:dyDescent="0.2">
      <c r="A953" s="35"/>
      <c r="B953" s="35"/>
      <c r="C953" s="39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</row>
    <row r="954" spans="1:25" ht="12.75" x14ac:dyDescent="0.2">
      <c r="A954" s="35"/>
      <c r="B954" s="35"/>
      <c r="C954" s="39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</row>
    <row r="955" spans="1:25" ht="12.75" x14ac:dyDescent="0.2">
      <c r="A955" s="35"/>
      <c r="B955" s="35"/>
      <c r="C955" s="39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</row>
    <row r="956" spans="1:25" ht="12.75" x14ac:dyDescent="0.2">
      <c r="A956" s="35"/>
      <c r="B956" s="35"/>
      <c r="C956" s="39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</row>
    <row r="957" spans="1:25" ht="12.75" x14ac:dyDescent="0.2">
      <c r="A957" s="35"/>
      <c r="B957" s="35"/>
      <c r="C957" s="39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</row>
    <row r="958" spans="1:25" ht="12.75" x14ac:dyDescent="0.2">
      <c r="A958" s="35"/>
      <c r="B958" s="35"/>
      <c r="C958" s="39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</row>
    <row r="959" spans="1:25" ht="12.75" x14ac:dyDescent="0.2">
      <c r="A959" s="35"/>
      <c r="B959" s="35"/>
      <c r="C959" s="39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</row>
    <row r="960" spans="1:25" ht="12.75" x14ac:dyDescent="0.2">
      <c r="A960" s="35"/>
      <c r="B960" s="35"/>
      <c r="C960" s="39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</row>
    <row r="961" spans="1:25" ht="12.75" x14ac:dyDescent="0.2">
      <c r="A961" s="35"/>
      <c r="B961" s="35"/>
      <c r="C961" s="39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</row>
    <row r="962" spans="1:25" ht="12.75" x14ac:dyDescent="0.2">
      <c r="A962" s="35"/>
      <c r="B962" s="35"/>
      <c r="C962" s="39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</row>
    <row r="963" spans="1:25" ht="12.75" x14ac:dyDescent="0.2">
      <c r="A963" s="35"/>
      <c r="B963" s="35"/>
      <c r="C963" s="39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</row>
    <row r="964" spans="1:25" ht="12.75" x14ac:dyDescent="0.2">
      <c r="A964" s="35"/>
      <c r="B964" s="35"/>
      <c r="C964" s="39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</row>
    <row r="965" spans="1:25" ht="12.75" x14ac:dyDescent="0.2">
      <c r="A965" s="35"/>
      <c r="B965" s="35"/>
      <c r="C965" s="39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</row>
    <row r="966" spans="1:25" ht="12.75" x14ac:dyDescent="0.2">
      <c r="A966" s="35"/>
      <c r="B966" s="35"/>
      <c r="C966" s="39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</row>
    <row r="967" spans="1:25" ht="12.75" x14ac:dyDescent="0.2">
      <c r="A967" s="35"/>
      <c r="B967" s="35"/>
      <c r="C967" s="39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</row>
    <row r="968" spans="1:25" ht="12.75" x14ac:dyDescent="0.2">
      <c r="A968" s="35"/>
      <c r="B968" s="35"/>
      <c r="C968" s="39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</row>
    <row r="969" spans="1:25" ht="12.75" x14ac:dyDescent="0.2">
      <c r="A969" s="35"/>
      <c r="B969" s="35"/>
      <c r="C969" s="39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</row>
    <row r="970" spans="1:25" ht="12.75" x14ac:dyDescent="0.2">
      <c r="A970" s="35"/>
      <c r="B970" s="35"/>
      <c r="C970" s="39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</row>
    <row r="971" spans="1:25" ht="12.75" x14ac:dyDescent="0.2">
      <c r="A971" s="35"/>
      <c r="B971" s="35"/>
      <c r="C971" s="39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</row>
    <row r="972" spans="1:25" ht="12.75" x14ac:dyDescent="0.2">
      <c r="A972" s="35"/>
      <c r="B972" s="35"/>
      <c r="C972" s="39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</row>
    <row r="973" spans="1:25" ht="12.75" x14ac:dyDescent="0.2">
      <c r="A973" s="35"/>
      <c r="B973" s="35"/>
      <c r="C973" s="39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</row>
    <row r="974" spans="1:25" ht="12.75" x14ac:dyDescent="0.2">
      <c r="A974" s="35"/>
      <c r="B974" s="35"/>
      <c r="C974" s="39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</row>
    <row r="975" spans="1:25" ht="12.75" x14ac:dyDescent="0.2">
      <c r="A975" s="35"/>
      <c r="B975" s="35"/>
      <c r="C975" s="39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</row>
    <row r="976" spans="1:25" ht="12.75" x14ac:dyDescent="0.2">
      <c r="A976" s="35"/>
      <c r="B976" s="35"/>
      <c r="C976" s="39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</row>
    <row r="977" spans="1:25" ht="12.75" x14ac:dyDescent="0.2">
      <c r="A977" s="35"/>
      <c r="B977" s="35"/>
      <c r="C977" s="39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</row>
    <row r="978" spans="1:25" ht="12.75" x14ac:dyDescent="0.2">
      <c r="A978" s="35"/>
      <c r="B978" s="35"/>
      <c r="C978" s="39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</row>
    <row r="979" spans="1:25" ht="12.75" x14ac:dyDescent="0.2">
      <c r="A979" s="35"/>
      <c r="B979" s="35"/>
      <c r="C979" s="39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</row>
    <row r="980" spans="1:25" ht="12.75" x14ac:dyDescent="0.2">
      <c r="A980" s="35"/>
      <c r="B980" s="35"/>
      <c r="C980" s="39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</row>
    <row r="981" spans="1:25" ht="12.75" x14ac:dyDescent="0.2">
      <c r="A981" s="35"/>
      <c r="B981" s="35"/>
      <c r="C981" s="39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</row>
    <row r="982" spans="1:25" ht="12.75" x14ac:dyDescent="0.2">
      <c r="A982" s="35"/>
      <c r="B982" s="35"/>
      <c r="C982" s="39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</row>
    <row r="983" spans="1:25" ht="12.75" x14ac:dyDescent="0.2">
      <c r="A983" s="35"/>
      <c r="B983" s="35"/>
      <c r="C983" s="39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</row>
    <row r="984" spans="1:25" ht="12.75" x14ac:dyDescent="0.2">
      <c r="A984" s="35"/>
      <c r="B984" s="35"/>
      <c r="C984" s="39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</row>
    <row r="985" spans="1:25" ht="12.75" x14ac:dyDescent="0.2">
      <c r="A985" s="35"/>
      <c r="B985" s="35"/>
      <c r="C985" s="39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</row>
    <row r="986" spans="1:25" ht="12.75" x14ac:dyDescent="0.2">
      <c r="A986" s="35"/>
      <c r="B986" s="35"/>
      <c r="C986" s="39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</row>
    <row r="987" spans="1:25" ht="12.75" x14ac:dyDescent="0.2">
      <c r="A987" s="35"/>
      <c r="B987" s="35"/>
      <c r="C987" s="39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</row>
    <row r="988" spans="1:25" ht="12.75" x14ac:dyDescent="0.2">
      <c r="A988" s="35"/>
      <c r="B988" s="35"/>
      <c r="C988" s="39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</row>
    <row r="989" spans="1:25" ht="12.75" x14ac:dyDescent="0.2">
      <c r="A989" s="35"/>
      <c r="B989" s="35"/>
      <c r="C989" s="39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</row>
    <row r="990" spans="1:25" ht="12.75" x14ac:dyDescent="0.2">
      <c r="A990" s="35"/>
      <c r="B990" s="35"/>
      <c r="C990" s="39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</row>
    <row r="991" spans="1:25" ht="12.75" x14ac:dyDescent="0.2">
      <c r="A991" s="35"/>
      <c r="B991" s="35"/>
      <c r="C991" s="39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</row>
    <row r="992" spans="1:25" ht="12.75" x14ac:dyDescent="0.2">
      <c r="A992" s="35"/>
      <c r="B992" s="35"/>
      <c r="C992" s="39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</row>
    <row r="993" spans="1:25" ht="12.75" x14ac:dyDescent="0.2">
      <c r="A993" s="35"/>
      <c r="B993" s="35"/>
      <c r="C993" s="39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S993" s="35"/>
      <c r="T993" s="35"/>
      <c r="U993" s="35"/>
      <c r="V993" s="35"/>
      <c r="W993" s="35"/>
      <c r="X993" s="35"/>
      <c r="Y993" s="35"/>
    </row>
    <row r="994" spans="1:25" ht="12.75" x14ac:dyDescent="0.2">
      <c r="A994" s="35"/>
      <c r="B994" s="35"/>
      <c r="C994" s="39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S994" s="35"/>
      <c r="T994" s="35"/>
      <c r="U994" s="35"/>
      <c r="V994" s="35"/>
      <c r="W994" s="35"/>
      <c r="X994" s="35"/>
      <c r="Y994" s="35"/>
    </row>
    <row r="995" spans="1:25" ht="12.75" x14ac:dyDescent="0.2">
      <c r="A995" s="35"/>
      <c r="B995" s="35"/>
      <c r="C995" s="39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S995" s="35"/>
      <c r="T995" s="35"/>
      <c r="U995" s="35"/>
      <c r="V995" s="35"/>
      <c r="W995" s="35"/>
      <c r="X995" s="35"/>
      <c r="Y995" s="35"/>
    </row>
    <row r="996" spans="1:25" ht="12.75" x14ac:dyDescent="0.2">
      <c r="A996" s="35"/>
      <c r="B996" s="35"/>
      <c r="C996" s="39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S996" s="35"/>
      <c r="T996" s="35"/>
      <c r="U996" s="35"/>
      <c r="V996" s="35"/>
      <c r="W996" s="35"/>
      <c r="X996" s="35"/>
      <c r="Y996" s="35"/>
    </row>
    <row r="997" spans="1:25" ht="12.75" x14ac:dyDescent="0.2">
      <c r="A997" s="35"/>
      <c r="B997" s="35"/>
      <c r="C997" s="39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  <c r="R997" s="35"/>
      <c r="S997" s="35"/>
      <c r="T997" s="35"/>
      <c r="U997" s="35"/>
      <c r="V997" s="35"/>
      <c r="W997" s="35"/>
      <c r="X997" s="35"/>
      <c r="Y997" s="35"/>
    </row>
    <row r="998" spans="1:25" ht="12.75" x14ac:dyDescent="0.2">
      <c r="A998" s="35"/>
      <c r="B998" s="35"/>
      <c r="C998" s="39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  <c r="R998" s="35"/>
      <c r="S998" s="35"/>
      <c r="T998" s="35"/>
      <c r="U998" s="35"/>
      <c r="V998" s="35"/>
      <c r="W998" s="35"/>
      <c r="X998" s="35"/>
      <c r="Y998" s="35"/>
    </row>
    <row r="999" spans="1:25" ht="12.75" x14ac:dyDescent="0.2">
      <c r="A999" s="35"/>
      <c r="B999" s="35"/>
      <c r="C999" s="39"/>
      <c r="D999" s="35"/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  <c r="R999" s="35"/>
      <c r="S999" s="35"/>
      <c r="T999" s="35"/>
      <c r="U999" s="35"/>
      <c r="V999" s="35"/>
      <c r="W999" s="35"/>
      <c r="X999" s="35"/>
      <c r="Y999" s="35"/>
    </row>
    <row r="1000" spans="1:25" ht="12.75" x14ac:dyDescent="0.2">
      <c r="A1000" s="35"/>
      <c r="B1000" s="35"/>
      <c r="C1000" s="39"/>
      <c r="D1000" s="35"/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  <c r="Y1000" s="35"/>
    </row>
    <row r="1001" spans="1:25" ht="12.75" x14ac:dyDescent="0.2">
      <c r="A1001" s="35"/>
      <c r="B1001" s="35"/>
      <c r="C1001" s="39"/>
      <c r="D1001" s="35"/>
      <c r="E1001" s="35"/>
      <c r="F1001" s="35"/>
      <c r="G1001" s="35"/>
      <c r="H1001" s="35"/>
      <c r="I1001" s="35"/>
      <c r="J1001" s="35"/>
      <c r="K1001" s="35"/>
      <c r="L1001" s="35"/>
      <c r="M1001" s="35"/>
      <c r="N1001" s="35"/>
      <c r="O1001" s="35"/>
      <c r="P1001" s="35"/>
      <c r="Q1001" s="35"/>
      <c r="R1001" s="35"/>
      <c r="S1001" s="35"/>
      <c r="T1001" s="35"/>
      <c r="U1001" s="35"/>
      <c r="V1001" s="35"/>
      <c r="W1001" s="35"/>
      <c r="X1001" s="35"/>
      <c r="Y1001" s="35"/>
    </row>
    <row r="1002" spans="1:25" ht="12.75" x14ac:dyDescent="0.2">
      <c r="A1002" s="35"/>
      <c r="B1002" s="35"/>
      <c r="C1002" s="39"/>
      <c r="D1002" s="35"/>
      <c r="E1002" s="35"/>
      <c r="F1002" s="35"/>
      <c r="G1002" s="35"/>
      <c r="H1002" s="35"/>
      <c r="I1002" s="35"/>
      <c r="J1002" s="35"/>
      <c r="K1002" s="35"/>
      <c r="L1002" s="35"/>
      <c r="M1002" s="35"/>
      <c r="N1002" s="35"/>
      <c r="O1002" s="35"/>
      <c r="P1002" s="35"/>
      <c r="Q1002" s="35"/>
      <c r="R1002" s="35"/>
      <c r="S1002" s="35"/>
      <c r="T1002" s="35"/>
      <c r="U1002" s="35"/>
      <c r="V1002" s="35"/>
      <c r="W1002" s="35"/>
      <c r="X1002" s="35"/>
      <c r="Y1002" s="35"/>
    </row>
    <row r="1003" spans="1:25" ht="12.75" x14ac:dyDescent="0.2">
      <c r="A1003" s="35"/>
      <c r="B1003" s="35"/>
      <c r="C1003" s="39"/>
      <c r="D1003" s="35"/>
      <c r="E1003" s="35"/>
      <c r="F1003" s="35"/>
      <c r="G1003" s="35"/>
      <c r="H1003" s="35"/>
      <c r="I1003" s="35"/>
      <c r="J1003" s="35"/>
      <c r="K1003" s="35"/>
      <c r="L1003" s="35"/>
      <c r="M1003" s="35"/>
      <c r="N1003" s="35"/>
      <c r="O1003" s="35"/>
      <c r="P1003" s="35"/>
      <c r="Q1003" s="35"/>
      <c r="R1003" s="35"/>
      <c r="S1003" s="35"/>
      <c r="T1003" s="35"/>
      <c r="U1003" s="35"/>
      <c r="V1003" s="35"/>
      <c r="W1003" s="35"/>
      <c r="X1003" s="35"/>
      <c r="Y1003" s="35"/>
    </row>
    <row r="1004" spans="1:25" ht="12.75" x14ac:dyDescent="0.2">
      <c r="A1004" s="35"/>
      <c r="B1004" s="35"/>
      <c r="C1004" s="39"/>
      <c r="D1004" s="35"/>
      <c r="E1004" s="35"/>
      <c r="F1004" s="35"/>
      <c r="G1004" s="35"/>
      <c r="H1004" s="35"/>
      <c r="I1004" s="35"/>
      <c r="J1004" s="35"/>
      <c r="K1004" s="35"/>
      <c r="L1004" s="35"/>
      <c r="M1004" s="35"/>
      <c r="N1004" s="35"/>
      <c r="O1004" s="35"/>
      <c r="P1004" s="35"/>
      <c r="Q1004" s="35"/>
      <c r="R1004" s="35"/>
      <c r="S1004" s="35"/>
      <c r="T1004" s="35"/>
      <c r="U1004" s="35"/>
      <c r="V1004" s="35"/>
      <c r="W1004" s="35"/>
      <c r="X1004" s="35"/>
      <c r="Y1004" s="35"/>
    </row>
    <row r="1005" spans="1:25" ht="12.75" x14ac:dyDescent="0.2">
      <c r="A1005" s="35"/>
      <c r="B1005" s="35"/>
      <c r="C1005" s="39"/>
      <c r="D1005" s="35"/>
      <c r="E1005" s="35"/>
      <c r="F1005" s="35"/>
      <c r="G1005" s="35"/>
      <c r="H1005" s="35"/>
      <c r="I1005" s="35"/>
      <c r="J1005" s="35"/>
      <c r="K1005" s="35"/>
      <c r="L1005" s="35"/>
      <c r="M1005" s="35"/>
      <c r="N1005" s="35"/>
      <c r="O1005" s="35"/>
      <c r="P1005" s="35"/>
      <c r="Q1005" s="35"/>
      <c r="R1005" s="35"/>
      <c r="S1005" s="35"/>
      <c r="T1005" s="35"/>
      <c r="U1005" s="35"/>
      <c r="V1005" s="35"/>
      <c r="W1005" s="35"/>
      <c r="X1005" s="35"/>
      <c r="Y1005" s="35"/>
    </row>
    <row r="1006" spans="1:25" ht="12.75" x14ac:dyDescent="0.2">
      <c r="A1006" s="35"/>
      <c r="B1006" s="35"/>
      <c r="C1006" s="39"/>
      <c r="D1006" s="35"/>
      <c r="E1006" s="35"/>
      <c r="F1006" s="35"/>
      <c r="G1006" s="35"/>
      <c r="H1006" s="35"/>
      <c r="I1006" s="35"/>
      <c r="J1006" s="35"/>
      <c r="K1006" s="35"/>
      <c r="L1006" s="35"/>
      <c r="M1006" s="35"/>
      <c r="N1006" s="35"/>
      <c r="O1006" s="35"/>
      <c r="P1006" s="35"/>
      <c r="Q1006" s="35"/>
      <c r="R1006" s="35"/>
      <c r="S1006" s="35"/>
      <c r="T1006" s="35"/>
      <c r="U1006" s="35"/>
      <c r="V1006" s="35"/>
      <c r="W1006" s="35"/>
      <c r="X1006" s="35"/>
      <c r="Y1006" s="35"/>
    </row>
    <row r="1007" spans="1:25" ht="12.75" x14ac:dyDescent="0.2">
      <c r="A1007" s="35"/>
      <c r="B1007" s="35"/>
      <c r="C1007" s="39"/>
      <c r="D1007" s="35"/>
      <c r="E1007" s="35"/>
      <c r="F1007" s="35"/>
      <c r="G1007" s="35"/>
      <c r="H1007" s="35"/>
      <c r="I1007" s="35"/>
      <c r="J1007" s="35"/>
      <c r="K1007" s="35"/>
      <c r="L1007" s="35"/>
      <c r="M1007" s="35"/>
      <c r="N1007" s="35"/>
      <c r="O1007" s="35"/>
      <c r="P1007" s="35"/>
      <c r="Q1007" s="35"/>
      <c r="R1007" s="35"/>
      <c r="S1007" s="35"/>
      <c r="T1007" s="35"/>
      <c r="U1007" s="35"/>
      <c r="V1007" s="35"/>
      <c r="W1007" s="35"/>
      <c r="X1007" s="35"/>
      <c r="Y1007" s="35"/>
    </row>
    <row r="1008" spans="1:25" ht="12.75" x14ac:dyDescent="0.2">
      <c r="A1008" s="35"/>
      <c r="B1008" s="35"/>
      <c r="C1008" s="39"/>
      <c r="D1008" s="35"/>
      <c r="E1008" s="35"/>
      <c r="F1008" s="35"/>
      <c r="G1008" s="35"/>
      <c r="H1008" s="35"/>
      <c r="I1008" s="35"/>
      <c r="J1008" s="35"/>
      <c r="K1008" s="35"/>
      <c r="L1008" s="35"/>
      <c r="M1008" s="35"/>
      <c r="N1008" s="35"/>
      <c r="O1008" s="35"/>
      <c r="P1008" s="35"/>
      <c r="Q1008" s="35"/>
      <c r="R1008" s="35"/>
      <c r="S1008" s="35"/>
      <c r="T1008" s="35"/>
      <c r="U1008" s="35"/>
      <c r="V1008" s="35"/>
      <c r="W1008" s="35"/>
      <c r="X1008" s="35"/>
      <c r="Y1008" s="35"/>
    </row>
    <row r="1009" spans="1:25" ht="12.75" x14ac:dyDescent="0.2">
      <c r="A1009" s="35"/>
      <c r="B1009" s="35"/>
      <c r="C1009" s="39"/>
      <c r="D1009" s="35"/>
      <c r="E1009" s="35"/>
      <c r="F1009" s="35"/>
      <c r="G1009" s="35"/>
      <c r="H1009" s="35"/>
      <c r="I1009" s="35"/>
      <c r="J1009" s="35"/>
      <c r="K1009" s="35"/>
      <c r="L1009" s="35"/>
      <c r="M1009" s="35"/>
      <c r="N1009" s="35"/>
      <c r="O1009" s="35"/>
      <c r="P1009" s="35"/>
      <c r="Q1009" s="35"/>
      <c r="R1009" s="35"/>
      <c r="S1009" s="35"/>
      <c r="T1009" s="35"/>
      <c r="U1009" s="35"/>
      <c r="V1009" s="35"/>
      <c r="W1009" s="35"/>
      <c r="X1009" s="35"/>
      <c r="Y1009" s="35"/>
    </row>
    <row r="1010" spans="1:25" ht="12.75" x14ac:dyDescent="0.2">
      <c r="A1010" s="35"/>
      <c r="B1010" s="35"/>
      <c r="C1010" s="39"/>
      <c r="D1010" s="35"/>
      <c r="E1010" s="35"/>
      <c r="F1010" s="35"/>
      <c r="G1010" s="35"/>
      <c r="H1010" s="35"/>
      <c r="I1010" s="35"/>
      <c r="J1010" s="35"/>
      <c r="K1010" s="35"/>
      <c r="L1010" s="35"/>
      <c r="M1010" s="35"/>
      <c r="N1010" s="35"/>
      <c r="O1010" s="35"/>
      <c r="P1010" s="35"/>
      <c r="Q1010" s="35"/>
      <c r="R1010" s="35"/>
      <c r="S1010" s="35"/>
      <c r="T1010" s="35"/>
      <c r="U1010" s="35"/>
      <c r="V1010" s="35"/>
      <c r="W1010" s="35"/>
      <c r="X1010" s="35"/>
      <c r="Y1010" s="35"/>
    </row>
    <row r="1011" spans="1:25" ht="12.75" x14ac:dyDescent="0.2">
      <c r="A1011" s="35"/>
      <c r="B1011" s="35"/>
      <c r="C1011" s="39"/>
      <c r="D1011" s="35"/>
      <c r="E1011" s="35"/>
      <c r="F1011" s="35"/>
      <c r="G1011" s="35"/>
      <c r="H1011" s="35"/>
      <c r="I1011" s="35"/>
      <c r="J1011" s="35"/>
      <c r="K1011" s="35"/>
      <c r="L1011" s="35"/>
      <c r="M1011" s="35"/>
      <c r="N1011" s="35"/>
      <c r="O1011" s="35"/>
      <c r="P1011" s="35"/>
      <c r="Q1011" s="35"/>
      <c r="R1011" s="35"/>
      <c r="S1011" s="35"/>
      <c r="T1011" s="35"/>
      <c r="U1011" s="35"/>
      <c r="V1011" s="35"/>
      <c r="W1011" s="35"/>
      <c r="X1011" s="35"/>
      <c r="Y1011" s="35"/>
    </row>
    <row r="1012" spans="1:25" ht="12.75" x14ac:dyDescent="0.2">
      <c r="A1012" s="35"/>
      <c r="B1012" s="35"/>
      <c r="C1012" s="39"/>
      <c r="D1012" s="35"/>
      <c r="E1012" s="35"/>
      <c r="F1012" s="35"/>
      <c r="G1012" s="35"/>
      <c r="H1012" s="35"/>
      <c r="I1012" s="35"/>
      <c r="J1012" s="35"/>
      <c r="K1012" s="35"/>
      <c r="L1012" s="35"/>
      <c r="M1012" s="35"/>
      <c r="N1012" s="35"/>
      <c r="O1012" s="35"/>
      <c r="P1012" s="35"/>
      <c r="Q1012" s="35"/>
      <c r="R1012" s="35"/>
      <c r="S1012" s="35"/>
      <c r="T1012" s="35"/>
      <c r="U1012" s="35"/>
      <c r="V1012" s="35"/>
      <c r="W1012" s="35"/>
      <c r="X1012" s="35"/>
      <c r="Y1012" s="35"/>
    </row>
    <row r="1013" spans="1:25" ht="12.75" x14ac:dyDescent="0.2">
      <c r="A1013" s="35"/>
      <c r="B1013" s="35"/>
      <c r="C1013" s="39"/>
      <c r="D1013" s="35"/>
      <c r="E1013" s="35"/>
      <c r="F1013" s="35"/>
      <c r="G1013" s="35"/>
      <c r="H1013" s="35"/>
      <c r="I1013" s="35"/>
      <c r="J1013" s="35"/>
      <c r="K1013" s="35"/>
      <c r="L1013" s="35"/>
      <c r="M1013" s="35"/>
      <c r="N1013" s="35"/>
      <c r="O1013" s="35"/>
      <c r="P1013" s="35"/>
      <c r="Q1013" s="35"/>
      <c r="R1013" s="35"/>
      <c r="S1013" s="35"/>
      <c r="T1013" s="35"/>
      <c r="U1013" s="35"/>
      <c r="V1013" s="35"/>
      <c r="W1013" s="35"/>
      <c r="X1013" s="35"/>
      <c r="Y1013" s="35"/>
    </row>
    <row r="1014" spans="1:25" ht="12.75" x14ac:dyDescent="0.2">
      <c r="A1014" s="35"/>
      <c r="B1014" s="35"/>
      <c r="C1014" s="39"/>
      <c r="D1014" s="35"/>
      <c r="E1014" s="35"/>
      <c r="F1014" s="35"/>
      <c r="G1014" s="35"/>
      <c r="H1014" s="35"/>
      <c r="I1014" s="35"/>
      <c r="J1014" s="35"/>
      <c r="K1014" s="35"/>
      <c r="L1014" s="35"/>
      <c r="M1014" s="35"/>
      <c r="N1014" s="35"/>
      <c r="O1014" s="35"/>
      <c r="P1014" s="35"/>
      <c r="Q1014" s="35"/>
      <c r="R1014" s="35"/>
      <c r="S1014" s="35"/>
      <c r="T1014" s="35"/>
      <c r="U1014" s="35"/>
      <c r="V1014" s="35"/>
      <c r="W1014" s="35"/>
      <c r="X1014" s="35"/>
      <c r="Y1014" s="35"/>
    </row>
    <row r="1015" spans="1:25" ht="12.75" x14ac:dyDescent="0.2">
      <c r="A1015" s="35"/>
      <c r="B1015" s="35"/>
      <c r="C1015" s="39"/>
      <c r="D1015" s="35"/>
      <c r="E1015" s="35"/>
      <c r="F1015" s="35"/>
      <c r="G1015" s="35"/>
      <c r="H1015" s="35"/>
      <c r="I1015" s="35"/>
      <c r="J1015" s="35"/>
      <c r="K1015" s="35"/>
      <c r="L1015" s="35"/>
      <c r="M1015" s="35"/>
      <c r="N1015" s="35"/>
      <c r="O1015" s="35"/>
      <c r="P1015" s="35"/>
      <c r="Q1015" s="35"/>
      <c r="R1015" s="35"/>
      <c r="S1015" s="35"/>
      <c r="T1015" s="35"/>
      <c r="U1015" s="35"/>
      <c r="V1015" s="35"/>
      <c r="W1015" s="35"/>
      <c r="X1015" s="35"/>
      <c r="Y1015" s="35"/>
    </row>
    <row r="1016" spans="1:25" ht="12.75" x14ac:dyDescent="0.2">
      <c r="A1016" s="35"/>
      <c r="B1016" s="35"/>
      <c r="C1016" s="39"/>
      <c r="D1016" s="35"/>
      <c r="E1016" s="35"/>
      <c r="F1016" s="35"/>
      <c r="G1016" s="35"/>
      <c r="H1016" s="35"/>
      <c r="I1016" s="35"/>
      <c r="J1016" s="35"/>
      <c r="K1016" s="35"/>
      <c r="L1016" s="35"/>
      <c r="M1016" s="35"/>
      <c r="N1016" s="35"/>
      <c r="O1016" s="35"/>
      <c r="P1016" s="35"/>
      <c r="Q1016" s="35"/>
      <c r="R1016" s="35"/>
      <c r="S1016" s="35"/>
      <c r="T1016" s="35"/>
      <c r="U1016" s="35"/>
      <c r="V1016" s="35"/>
      <c r="W1016" s="35"/>
      <c r="X1016" s="35"/>
      <c r="Y1016" s="35"/>
    </row>
    <row r="1017" spans="1:25" ht="12.75" x14ac:dyDescent="0.2">
      <c r="A1017" s="35"/>
      <c r="B1017" s="35"/>
      <c r="C1017" s="39"/>
      <c r="D1017" s="35"/>
      <c r="E1017" s="35"/>
      <c r="F1017" s="35"/>
      <c r="G1017" s="35"/>
      <c r="H1017" s="35"/>
      <c r="I1017" s="35"/>
      <c r="J1017" s="35"/>
      <c r="K1017" s="35"/>
      <c r="L1017" s="35"/>
      <c r="M1017" s="35"/>
      <c r="N1017" s="35"/>
      <c r="O1017" s="35"/>
      <c r="P1017" s="35"/>
      <c r="Q1017" s="35"/>
      <c r="R1017" s="35"/>
      <c r="S1017" s="35"/>
      <c r="T1017" s="35"/>
      <c r="U1017" s="35"/>
      <c r="V1017" s="35"/>
      <c r="W1017" s="35"/>
      <c r="X1017" s="35"/>
      <c r="Y1017" s="35"/>
    </row>
    <row r="1018" spans="1:25" ht="12.75" x14ac:dyDescent="0.2">
      <c r="A1018" s="35"/>
      <c r="B1018" s="35"/>
      <c r="C1018" s="39"/>
      <c r="D1018" s="35"/>
      <c r="E1018" s="35"/>
      <c r="F1018" s="35"/>
      <c r="G1018" s="35"/>
      <c r="H1018" s="35"/>
      <c r="I1018" s="35"/>
      <c r="J1018" s="35"/>
      <c r="K1018" s="35"/>
      <c r="L1018" s="35"/>
      <c r="M1018" s="35"/>
      <c r="N1018" s="35"/>
      <c r="O1018" s="35"/>
      <c r="P1018" s="35"/>
      <c r="Q1018" s="35"/>
      <c r="R1018" s="35"/>
      <c r="S1018" s="35"/>
      <c r="T1018" s="35"/>
      <c r="U1018" s="35"/>
      <c r="V1018" s="35"/>
      <c r="W1018" s="35"/>
      <c r="X1018" s="35"/>
      <c r="Y1018" s="35"/>
    </row>
    <row r="1019" spans="1:25" ht="12.75" x14ac:dyDescent="0.2">
      <c r="A1019" s="35"/>
      <c r="B1019" s="35"/>
      <c r="C1019" s="39"/>
      <c r="D1019" s="35"/>
      <c r="E1019" s="35"/>
      <c r="F1019" s="35"/>
      <c r="G1019" s="35"/>
      <c r="H1019" s="35"/>
      <c r="I1019" s="35"/>
      <c r="J1019" s="35"/>
      <c r="K1019" s="35"/>
      <c r="L1019" s="35"/>
      <c r="M1019" s="35"/>
      <c r="N1019" s="35"/>
      <c r="O1019" s="35"/>
      <c r="P1019" s="35"/>
      <c r="Q1019" s="35"/>
      <c r="R1019" s="35"/>
      <c r="S1019" s="35"/>
      <c r="T1019" s="35"/>
      <c r="U1019" s="35"/>
      <c r="V1019" s="35"/>
      <c r="W1019" s="35"/>
      <c r="X1019" s="35"/>
      <c r="Y1019" s="35"/>
    </row>
    <row r="1020" spans="1:25" ht="12.75" x14ac:dyDescent="0.2">
      <c r="A1020" s="35"/>
      <c r="B1020" s="35"/>
      <c r="C1020" s="39"/>
      <c r="D1020" s="35"/>
      <c r="E1020" s="35"/>
      <c r="F1020" s="35"/>
      <c r="G1020" s="35"/>
      <c r="H1020" s="35"/>
      <c r="I1020" s="35"/>
      <c r="J1020" s="35"/>
      <c r="K1020" s="35"/>
      <c r="L1020" s="35"/>
      <c r="M1020" s="35"/>
      <c r="N1020" s="35"/>
      <c r="O1020" s="35"/>
      <c r="P1020" s="35"/>
      <c r="Q1020" s="35"/>
      <c r="R1020" s="35"/>
      <c r="S1020" s="35"/>
      <c r="T1020" s="35"/>
      <c r="U1020" s="35"/>
      <c r="V1020" s="35"/>
      <c r="W1020" s="35"/>
      <c r="X1020" s="35"/>
      <c r="Y1020" s="35"/>
    </row>
    <row r="1021" spans="1:25" ht="12.75" x14ac:dyDescent="0.2">
      <c r="A1021" s="35"/>
      <c r="B1021" s="35"/>
      <c r="C1021" s="39"/>
      <c r="D1021" s="35"/>
      <c r="E1021" s="35"/>
      <c r="F1021" s="35"/>
      <c r="G1021" s="35"/>
      <c r="H1021" s="35"/>
      <c r="I1021" s="35"/>
      <c r="J1021" s="35"/>
      <c r="K1021" s="35"/>
      <c r="L1021" s="35"/>
      <c r="M1021" s="35"/>
      <c r="N1021" s="35"/>
      <c r="O1021" s="35"/>
      <c r="P1021" s="35"/>
      <c r="Q1021" s="35"/>
      <c r="R1021" s="35"/>
      <c r="S1021" s="35"/>
      <c r="T1021" s="35"/>
      <c r="U1021" s="35"/>
      <c r="V1021" s="35"/>
      <c r="W1021" s="35"/>
      <c r="X1021" s="35"/>
      <c r="Y1021" s="35"/>
    </row>
  </sheetData>
  <mergeCells count="1">
    <mergeCell ref="C20:D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016"/>
  <sheetViews>
    <sheetView tabSelected="1" workbookViewId="0">
      <selection activeCell="M31" sqref="M31"/>
    </sheetView>
  </sheetViews>
  <sheetFormatPr baseColWidth="10" defaultColWidth="12.5703125" defaultRowHeight="15.75" customHeight="1" x14ac:dyDescent="0.2"/>
  <cols>
    <col min="3" max="3" width="5.42578125" customWidth="1"/>
    <col min="4" max="4" width="13.28515625" customWidth="1"/>
    <col min="6" max="6" width="8.5703125" customWidth="1"/>
    <col min="7" max="7" width="15.42578125" customWidth="1"/>
    <col min="8" max="8" width="10.42578125" customWidth="1"/>
    <col min="9" max="9" width="13.7109375" customWidth="1"/>
    <col min="13" max="13" width="53.85546875" customWidth="1"/>
    <col min="16" max="16" width="16" customWidth="1"/>
    <col min="17" max="17" width="15.42578125" customWidth="1"/>
  </cols>
  <sheetData>
    <row r="1" spans="1:18" x14ac:dyDescent="0.2">
      <c r="A1" s="1" t="s">
        <v>255</v>
      </c>
      <c r="B1" s="1" t="s">
        <v>256</v>
      </c>
      <c r="C1" s="1" t="s">
        <v>257</v>
      </c>
      <c r="D1" s="1" t="s">
        <v>258</v>
      </c>
      <c r="E1" s="1" t="s">
        <v>259</v>
      </c>
      <c r="F1" s="1" t="s">
        <v>260</v>
      </c>
      <c r="G1" s="1" t="s">
        <v>261</v>
      </c>
      <c r="H1" s="1" t="s">
        <v>262</v>
      </c>
      <c r="I1" s="1" t="s">
        <v>263</v>
      </c>
      <c r="J1" s="1" t="s">
        <v>264</v>
      </c>
      <c r="K1" s="1" t="s">
        <v>265</v>
      </c>
      <c r="L1" s="1" t="s">
        <v>266</v>
      </c>
      <c r="M1" s="60" t="s">
        <v>267</v>
      </c>
      <c r="N1" s="60" t="s">
        <v>268</v>
      </c>
      <c r="O1" s="1" t="s">
        <v>269</v>
      </c>
      <c r="P1" s="1" t="s">
        <v>270</v>
      </c>
      <c r="Q1" s="1" t="s">
        <v>271</v>
      </c>
      <c r="R1" s="1" t="s">
        <v>272</v>
      </c>
    </row>
    <row r="2" spans="1:18" x14ac:dyDescent="0.2">
      <c r="A2" s="1">
        <v>1</v>
      </c>
      <c r="B2" s="1" t="str">
        <f>'Descriptif par piece'!E13</f>
        <v>B3N1S12</v>
      </c>
      <c r="C2" s="1">
        <f>'Descriptif par piece'!C13</f>
        <v>12</v>
      </c>
      <c r="D2" s="2" t="str">
        <f>'Descriptif par piece'!F13</f>
        <v>Cave vinification</v>
      </c>
      <c r="E2" s="1" t="s">
        <v>273</v>
      </c>
      <c r="F2" s="1">
        <v>50</v>
      </c>
      <c r="G2" s="1" t="s">
        <v>274</v>
      </c>
      <c r="H2" s="1" t="s">
        <v>275</v>
      </c>
      <c r="I2" s="1" t="s">
        <v>276</v>
      </c>
      <c r="J2" s="2">
        <f t="shared" ref="J2:J23" si="0">IF(E2="rouge",F2,0)</f>
        <v>50</v>
      </c>
      <c r="K2" s="2">
        <f t="shared" ref="K2:K23" si="1">IF(E2="blanc",F2,0)</f>
        <v>0</v>
      </c>
      <c r="L2" s="2">
        <f t="shared" ref="L2:L40" si="2">IF(E2="rosé",F2,0)</f>
        <v>0</v>
      </c>
      <c r="M2" s="60" t="s">
        <v>277</v>
      </c>
      <c r="N2" s="1" t="b">
        <v>0</v>
      </c>
      <c r="O2" s="2">
        <f t="shared" ref="O2:O40" si="3">F2*100</f>
        <v>5000</v>
      </c>
      <c r="P2" s="2">
        <f t="shared" ref="P2:P13" si="4">2*2300</f>
        <v>4600</v>
      </c>
      <c r="Q2" s="2">
        <f t="shared" ref="Q2:Q40" si="5">(O2+P2)/1000</f>
        <v>9.6</v>
      </c>
    </row>
    <row r="3" spans="1:18" x14ac:dyDescent="0.2">
      <c r="A3" s="1">
        <v>2</v>
      </c>
      <c r="B3" s="1" t="str">
        <f>'Descriptif par piece'!$E$13</f>
        <v>B3N1S12</v>
      </c>
      <c r="C3" s="1">
        <f>'Descriptif par piece'!C13</f>
        <v>12</v>
      </c>
      <c r="D3" s="2" t="str">
        <f>'Descriptif par piece'!F13</f>
        <v>Cave vinification</v>
      </c>
      <c r="E3" s="1" t="s">
        <v>273</v>
      </c>
      <c r="F3" s="1">
        <v>50</v>
      </c>
      <c r="G3" s="1" t="s">
        <v>274</v>
      </c>
      <c r="H3" s="1" t="s">
        <v>275</v>
      </c>
      <c r="I3" s="1" t="s">
        <v>276</v>
      </c>
      <c r="J3" s="2">
        <f t="shared" si="0"/>
        <v>50</v>
      </c>
      <c r="K3" s="2">
        <f t="shared" si="1"/>
        <v>0</v>
      </c>
      <c r="L3" s="2">
        <f t="shared" si="2"/>
        <v>0</v>
      </c>
      <c r="M3" s="60" t="s">
        <v>278</v>
      </c>
      <c r="N3" s="1" t="b">
        <v>0</v>
      </c>
      <c r="O3" s="2">
        <f t="shared" si="3"/>
        <v>5000</v>
      </c>
      <c r="P3" s="2">
        <f t="shared" si="4"/>
        <v>4600</v>
      </c>
      <c r="Q3" s="2">
        <f t="shared" si="5"/>
        <v>9.6</v>
      </c>
    </row>
    <row r="4" spans="1:18" x14ac:dyDescent="0.2">
      <c r="A4" s="1">
        <v>3</v>
      </c>
      <c r="B4" s="1" t="str">
        <f>'Descriptif par piece'!E13</f>
        <v>B3N1S12</v>
      </c>
      <c r="C4" s="1">
        <f>'Descriptif par piece'!C13</f>
        <v>12</v>
      </c>
      <c r="D4" s="2" t="str">
        <f>'Descriptif par piece'!F13</f>
        <v>Cave vinification</v>
      </c>
      <c r="E4" s="1" t="s">
        <v>273</v>
      </c>
      <c r="F4" s="1">
        <v>50</v>
      </c>
      <c r="G4" s="1" t="s">
        <v>274</v>
      </c>
      <c r="H4" s="1" t="s">
        <v>275</v>
      </c>
      <c r="I4" s="1" t="s">
        <v>276</v>
      </c>
      <c r="J4" s="2">
        <f t="shared" si="0"/>
        <v>50</v>
      </c>
      <c r="K4" s="2">
        <f t="shared" si="1"/>
        <v>0</v>
      </c>
      <c r="L4" s="2">
        <f t="shared" si="2"/>
        <v>0</v>
      </c>
      <c r="M4" s="60" t="s">
        <v>279</v>
      </c>
      <c r="N4" s="1" t="b">
        <v>0</v>
      </c>
      <c r="O4" s="2">
        <f t="shared" si="3"/>
        <v>5000</v>
      </c>
      <c r="P4" s="2">
        <f t="shared" si="4"/>
        <v>4600</v>
      </c>
      <c r="Q4" s="2">
        <f t="shared" si="5"/>
        <v>9.6</v>
      </c>
    </row>
    <row r="5" spans="1:18" x14ac:dyDescent="0.2">
      <c r="A5" s="1">
        <v>4</v>
      </c>
      <c r="B5" s="1" t="str">
        <f>'Descriptif par piece'!E13</f>
        <v>B3N1S12</v>
      </c>
      <c r="C5" s="1">
        <f>'Descriptif par piece'!C13</f>
        <v>12</v>
      </c>
      <c r="D5" s="2" t="str">
        <f>'Descriptif par piece'!F13</f>
        <v>Cave vinification</v>
      </c>
      <c r="E5" s="1" t="s">
        <v>273</v>
      </c>
      <c r="F5" s="1">
        <v>50</v>
      </c>
      <c r="G5" s="1" t="s">
        <v>274</v>
      </c>
      <c r="H5" s="1" t="s">
        <v>275</v>
      </c>
      <c r="I5" s="1" t="s">
        <v>276</v>
      </c>
      <c r="J5" s="2">
        <f t="shared" si="0"/>
        <v>50</v>
      </c>
      <c r="K5" s="2">
        <f t="shared" si="1"/>
        <v>0</v>
      </c>
      <c r="L5" s="2">
        <f t="shared" si="2"/>
        <v>0</v>
      </c>
      <c r="M5" s="60" t="s">
        <v>280</v>
      </c>
      <c r="N5" s="1" t="b">
        <v>1</v>
      </c>
      <c r="O5" s="2">
        <f t="shared" si="3"/>
        <v>5000</v>
      </c>
      <c r="P5" s="2">
        <f t="shared" si="4"/>
        <v>4600</v>
      </c>
      <c r="Q5" s="2">
        <f t="shared" si="5"/>
        <v>9.6</v>
      </c>
    </row>
    <row r="6" spans="1:18" x14ac:dyDescent="0.2">
      <c r="A6" s="1">
        <v>5</v>
      </c>
      <c r="B6" s="1" t="str">
        <f>'Descriptif par piece'!E13</f>
        <v>B3N1S12</v>
      </c>
      <c r="C6" s="1">
        <f>'Descriptif par piece'!C13</f>
        <v>12</v>
      </c>
      <c r="D6" s="2" t="str">
        <f>'Descriptif par piece'!F13</f>
        <v>Cave vinification</v>
      </c>
      <c r="E6" s="1" t="s">
        <v>273</v>
      </c>
      <c r="F6" s="1">
        <v>50</v>
      </c>
      <c r="G6" s="1" t="s">
        <v>274</v>
      </c>
      <c r="H6" s="1" t="s">
        <v>275</v>
      </c>
      <c r="I6" s="1" t="s">
        <v>276</v>
      </c>
      <c r="J6" s="2">
        <f t="shared" si="0"/>
        <v>50</v>
      </c>
      <c r="K6" s="2">
        <f t="shared" si="1"/>
        <v>0</v>
      </c>
      <c r="L6" s="2">
        <f t="shared" si="2"/>
        <v>0</v>
      </c>
      <c r="M6" s="60" t="s">
        <v>281</v>
      </c>
      <c r="N6" s="1" t="b">
        <v>0</v>
      </c>
      <c r="O6" s="2">
        <f t="shared" si="3"/>
        <v>5000</v>
      </c>
      <c r="P6" s="2">
        <f t="shared" si="4"/>
        <v>4600</v>
      </c>
      <c r="Q6" s="2">
        <f t="shared" si="5"/>
        <v>9.6</v>
      </c>
    </row>
    <row r="7" spans="1:18" x14ac:dyDescent="0.2">
      <c r="A7" s="1">
        <v>6</v>
      </c>
      <c r="B7" s="1" t="str">
        <f>'Descriptif par piece'!E13</f>
        <v>B3N1S12</v>
      </c>
      <c r="C7" s="1">
        <f>'Descriptif par piece'!C13</f>
        <v>12</v>
      </c>
      <c r="D7" s="2" t="str">
        <f>'Descriptif par piece'!F13</f>
        <v>Cave vinification</v>
      </c>
      <c r="E7" s="1" t="s">
        <v>273</v>
      </c>
      <c r="F7" s="1">
        <v>50</v>
      </c>
      <c r="G7" s="1" t="s">
        <v>274</v>
      </c>
      <c r="H7" s="1" t="s">
        <v>275</v>
      </c>
      <c r="I7" s="1" t="s">
        <v>276</v>
      </c>
      <c r="J7" s="2">
        <f t="shared" si="0"/>
        <v>50</v>
      </c>
      <c r="K7" s="2">
        <f t="shared" si="1"/>
        <v>0</v>
      </c>
      <c r="L7" s="2">
        <f t="shared" si="2"/>
        <v>0</v>
      </c>
      <c r="M7" s="60" t="s">
        <v>281</v>
      </c>
      <c r="N7" s="1" t="b">
        <v>1</v>
      </c>
      <c r="O7" s="2">
        <f t="shared" si="3"/>
        <v>5000</v>
      </c>
      <c r="P7" s="2">
        <f t="shared" si="4"/>
        <v>4600</v>
      </c>
      <c r="Q7" s="2">
        <f t="shared" si="5"/>
        <v>9.6</v>
      </c>
    </row>
    <row r="8" spans="1:18" x14ac:dyDescent="0.2">
      <c r="A8" s="1">
        <v>7</v>
      </c>
      <c r="B8" s="2" t="str">
        <f>'Descriptif par piece'!E13</f>
        <v>B3N1S12</v>
      </c>
      <c r="C8" s="2">
        <f>'Descriptif par piece'!C13</f>
        <v>12</v>
      </c>
      <c r="D8" s="2" t="str">
        <f>'Descriptif par piece'!F13</f>
        <v>Cave vinification</v>
      </c>
      <c r="E8" s="1" t="s">
        <v>273</v>
      </c>
      <c r="F8" s="1">
        <v>50</v>
      </c>
      <c r="G8" s="1" t="s">
        <v>274</v>
      </c>
      <c r="H8" s="1" t="s">
        <v>275</v>
      </c>
      <c r="I8" s="1" t="s">
        <v>276</v>
      </c>
      <c r="J8" s="2">
        <f t="shared" si="0"/>
        <v>50</v>
      </c>
      <c r="K8" s="2">
        <f t="shared" si="1"/>
        <v>0</v>
      </c>
      <c r="L8" s="2">
        <f t="shared" si="2"/>
        <v>0</v>
      </c>
      <c r="M8" s="60" t="s">
        <v>282</v>
      </c>
      <c r="N8" s="1" t="b">
        <v>0</v>
      </c>
      <c r="O8" s="2">
        <f t="shared" si="3"/>
        <v>5000</v>
      </c>
      <c r="P8" s="2">
        <f t="shared" si="4"/>
        <v>4600</v>
      </c>
      <c r="Q8" s="2">
        <f t="shared" si="5"/>
        <v>9.6</v>
      </c>
    </row>
    <row r="9" spans="1:18" x14ac:dyDescent="0.2">
      <c r="A9" s="1">
        <v>8</v>
      </c>
      <c r="B9" s="1" t="str">
        <f>'Descriptif par piece'!E13</f>
        <v>B3N1S12</v>
      </c>
      <c r="C9" s="1">
        <f>'Descriptif par piece'!C13</f>
        <v>12</v>
      </c>
      <c r="D9" s="2" t="str">
        <f>'Descriptif par piece'!F13</f>
        <v>Cave vinification</v>
      </c>
      <c r="E9" s="1" t="s">
        <v>273</v>
      </c>
      <c r="F9" s="1">
        <v>50</v>
      </c>
      <c r="G9" s="1" t="s">
        <v>274</v>
      </c>
      <c r="H9" s="1" t="s">
        <v>275</v>
      </c>
      <c r="I9" s="1" t="s">
        <v>276</v>
      </c>
      <c r="J9" s="2">
        <f t="shared" si="0"/>
        <v>50</v>
      </c>
      <c r="K9" s="2">
        <f t="shared" si="1"/>
        <v>0</v>
      </c>
      <c r="L9" s="2">
        <f t="shared" si="2"/>
        <v>0</v>
      </c>
      <c r="M9" s="60" t="s">
        <v>283</v>
      </c>
      <c r="N9" s="1" t="b">
        <v>0</v>
      </c>
      <c r="O9" s="2">
        <f t="shared" si="3"/>
        <v>5000</v>
      </c>
      <c r="P9" s="2">
        <f t="shared" si="4"/>
        <v>4600</v>
      </c>
      <c r="Q9" s="2">
        <f t="shared" si="5"/>
        <v>9.6</v>
      </c>
    </row>
    <row r="10" spans="1:18" x14ac:dyDescent="0.2">
      <c r="A10" s="1">
        <v>9</v>
      </c>
      <c r="B10" s="1" t="str">
        <f>'Descriptif par piece'!E13</f>
        <v>B3N1S12</v>
      </c>
      <c r="C10" s="1">
        <f>'Descriptif par piece'!C13</f>
        <v>12</v>
      </c>
      <c r="D10" s="2" t="str">
        <f>'Descriptif par piece'!F13</f>
        <v>Cave vinification</v>
      </c>
      <c r="E10" s="1" t="s">
        <v>273</v>
      </c>
      <c r="F10" s="1">
        <v>50</v>
      </c>
      <c r="G10" s="1" t="s">
        <v>274</v>
      </c>
      <c r="H10" s="1" t="s">
        <v>275</v>
      </c>
      <c r="I10" s="1" t="s">
        <v>276</v>
      </c>
      <c r="J10" s="2">
        <f t="shared" si="0"/>
        <v>50</v>
      </c>
      <c r="K10" s="2">
        <f t="shared" si="1"/>
        <v>0</v>
      </c>
      <c r="L10" s="2">
        <f t="shared" si="2"/>
        <v>0</v>
      </c>
      <c r="M10" s="60" t="s">
        <v>284</v>
      </c>
      <c r="N10" s="1" t="b">
        <v>0</v>
      </c>
      <c r="O10" s="2">
        <f t="shared" si="3"/>
        <v>5000</v>
      </c>
      <c r="P10" s="2">
        <f t="shared" si="4"/>
        <v>4600</v>
      </c>
      <c r="Q10" s="2">
        <f t="shared" si="5"/>
        <v>9.6</v>
      </c>
    </row>
    <row r="11" spans="1:18" x14ac:dyDescent="0.2">
      <c r="A11" s="1">
        <v>10</v>
      </c>
      <c r="B11" s="1" t="str">
        <f>'Descriptif par piece'!E13</f>
        <v>B3N1S12</v>
      </c>
      <c r="C11" s="1">
        <f>'Descriptif par piece'!C13</f>
        <v>12</v>
      </c>
      <c r="D11" s="2" t="str">
        <f>'Descriptif par piece'!F13</f>
        <v>Cave vinification</v>
      </c>
      <c r="E11" s="1" t="s">
        <v>273</v>
      </c>
      <c r="F11" s="1">
        <v>50</v>
      </c>
      <c r="G11" s="1" t="s">
        <v>274</v>
      </c>
      <c r="H11" s="1" t="s">
        <v>275</v>
      </c>
      <c r="I11" s="1" t="s">
        <v>276</v>
      </c>
      <c r="J11" s="2">
        <f t="shared" si="0"/>
        <v>50</v>
      </c>
      <c r="K11" s="2">
        <f t="shared" si="1"/>
        <v>0</v>
      </c>
      <c r="L11" s="2">
        <f t="shared" si="2"/>
        <v>0</v>
      </c>
      <c r="M11" s="60" t="s">
        <v>285</v>
      </c>
      <c r="N11" s="1" t="b">
        <v>0</v>
      </c>
      <c r="O11" s="2">
        <f t="shared" si="3"/>
        <v>5000</v>
      </c>
      <c r="P11" s="2">
        <f t="shared" si="4"/>
        <v>4600</v>
      </c>
      <c r="Q11" s="2">
        <f t="shared" si="5"/>
        <v>9.6</v>
      </c>
    </row>
    <row r="12" spans="1:18" x14ac:dyDescent="0.2">
      <c r="A12" s="1">
        <v>11</v>
      </c>
      <c r="B12" s="1" t="str">
        <f>'Descriptif par piece'!E13</f>
        <v>B3N1S12</v>
      </c>
      <c r="C12" s="1">
        <f>'Descriptif par piece'!C13</f>
        <v>12</v>
      </c>
      <c r="D12" s="2" t="str">
        <f>'Descriptif par piece'!F13</f>
        <v>Cave vinification</v>
      </c>
      <c r="E12" s="1" t="s">
        <v>273</v>
      </c>
      <c r="F12" s="1">
        <v>50</v>
      </c>
      <c r="G12" s="1" t="s">
        <v>274</v>
      </c>
      <c r="H12" s="1" t="s">
        <v>275</v>
      </c>
      <c r="I12" s="1" t="s">
        <v>276</v>
      </c>
      <c r="J12" s="2">
        <f t="shared" si="0"/>
        <v>50</v>
      </c>
      <c r="K12" s="2">
        <f t="shared" si="1"/>
        <v>0</v>
      </c>
      <c r="L12" s="2">
        <f t="shared" si="2"/>
        <v>0</v>
      </c>
      <c r="M12" s="60" t="s">
        <v>286</v>
      </c>
      <c r="N12" s="1" t="b">
        <v>1</v>
      </c>
      <c r="O12" s="2">
        <f t="shared" si="3"/>
        <v>5000</v>
      </c>
      <c r="P12" s="2">
        <f t="shared" si="4"/>
        <v>4600</v>
      </c>
      <c r="Q12" s="2">
        <f t="shared" si="5"/>
        <v>9.6</v>
      </c>
    </row>
    <row r="13" spans="1:18" x14ac:dyDescent="0.2">
      <c r="A13" s="1">
        <v>12</v>
      </c>
      <c r="B13" s="1" t="str">
        <f>'Descriptif par piece'!E13</f>
        <v>B3N1S12</v>
      </c>
      <c r="C13" s="1">
        <f>'Descriptif par piece'!C13</f>
        <v>12</v>
      </c>
      <c r="D13" s="2" t="str">
        <f>'Descriptif par piece'!F13</f>
        <v>Cave vinification</v>
      </c>
      <c r="E13" s="1" t="s">
        <v>273</v>
      </c>
      <c r="F13" s="1">
        <v>50</v>
      </c>
      <c r="G13" s="1" t="s">
        <v>274</v>
      </c>
      <c r="H13" s="1" t="s">
        <v>275</v>
      </c>
      <c r="I13" s="1" t="s">
        <v>276</v>
      </c>
      <c r="J13" s="2">
        <f t="shared" si="0"/>
        <v>50</v>
      </c>
      <c r="K13" s="2">
        <f t="shared" si="1"/>
        <v>0</v>
      </c>
      <c r="L13" s="2">
        <f t="shared" si="2"/>
        <v>0</v>
      </c>
      <c r="M13" s="60" t="s">
        <v>286</v>
      </c>
      <c r="N13" s="1" t="b">
        <v>0</v>
      </c>
      <c r="O13" s="2">
        <f t="shared" si="3"/>
        <v>5000</v>
      </c>
      <c r="P13" s="2">
        <f t="shared" si="4"/>
        <v>4600</v>
      </c>
      <c r="Q13" s="2">
        <f t="shared" si="5"/>
        <v>9.6</v>
      </c>
    </row>
    <row r="14" spans="1:18" x14ac:dyDescent="0.2">
      <c r="A14" s="1">
        <v>13</v>
      </c>
      <c r="B14" s="1" t="str">
        <f>'Descriptif par piece'!E13</f>
        <v>B3N1S12</v>
      </c>
      <c r="C14" s="1">
        <f>'Descriptif par piece'!C13</f>
        <v>12</v>
      </c>
      <c r="D14" s="2" t="str">
        <f>'Descriptif par piece'!F13</f>
        <v>Cave vinification</v>
      </c>
      <c r="E14" s="1" t="s">
        <v>273</v>
      </c>
      <c r="F14" s="1">
        <v>60</v>
      </c>
      <c r="G14" s="1" t="s">
        <v>274</v>
      </c>
      <c r="H14" s="1" t="s">
        <v>275</v>
      </c>
      <c r="I14" s="1" t="s">
        <v>276</v>
      </c>
      <c r="J14" s="2">
        <f t="shared" si="0"/>
        <v>60</v>
      </c>
      <c r="K14" s="2">
        <f t="shared" si="1"/>
        <v>0</v>
      </c>
      <c r="L14" s="2">
        <f t="shared" si="2"/>
        <v>0</v>
      </c>
      <c r="M14" s="60" t="s">
        <v>287</v>
      </c>
      <c r="N14" s="1" t="b">
        <v>1</v>
      </c>
      <c r="O14" s="2">
        <f t="shared" si="3"/>
        <v>6000</v>
      </c>
      <c r="P14" s="2">
        <f>P13+(P13*10%)</f>
        <v>5060</v>
      </c>
      <c r="Q14" s="2">
        <f t="shared" si="5"/>
        <v>11.06</v>
      </c>
    </row>
    <row r="15" spans="1:18" x14ac:dyDescent="0.2">
      <c r="A15" s="1">
        <v>14</v>
      </c>
      <c r="B15" s="1" t="str">
        <f>'Descriptif par piece'!E13</f>
        <v>B3N1S12</v>
      </c>
      <c r="C15" s="1">
        <f>'Descriptif par piece'!C13</f>
        <v>12</v>
      </c>
      <c r="D15" s="2" t="str">
        <f>'Descriptif par piece'!F13</f>
        <v>Cave vinification</v>
      </c>
      <c r="E15" s="1" t="s">
        <v>273</v>
      </c>
      <c r="F15" s="1">
        <v>60</v>
      </c>
      <c r="G15" s="1" t="s">
        <v>274</v>
      </c>
      <c r="H15" s="1" t="s">
        <v>275</v>
      </c>
      <c r="I15" s="1" t="s">
        <v>276</v>
      </c>
      <c r="J15" s="2">
        <f t="shared" si="0"/>
        <v>60</v>
      </c>
      <c r="K15" s="2">
        <f t="shared" si="1"/>
        <v>0</v>
      </c>
      <c r="L15" s="2">
        <f t="shared" si="2"/>
        <v>0</v>
      </c>
      <c r="M15" s="60" t="s">
        <v>288</v>
      </c>
      <c r="N15" s="1" t="b">
        <v>0</v>
      </c>
      <c r="O15" s="2">
        <f t="shared" si="3"/>
        <v>6000</v>
      </c>
      <c r="P15" s="2">
        <f t="shared" ref="P15:P17" si="6">P14</f>
        <v>5060</v>
      </c>
      <c r="Q15" s="2">
        <f t="shared" si="5"/>
        <v>11.06</v>
      </c>
    </row>
    <row r="16" spans="1:18" x14ac:dyDescent="0.2">
      <c r="A16" s="1">
        <v>15</v>
      </c>
      <c r="B16" s="1" t="str">
        <f>'Descriptif par piece'!E13</f>
        <v>B3N1S12</v>
      </c>
      <c r="C16" s="1">
        <f>'Descriptif par piece'!C13</f>
        <v>12</v>
      </c>
      <c r="D16" s="2" t="str">
        <f>'Descriptif par piece'!F13</f>
        <v>Cave vinification</v>
      </c>
      <c r="E16" s="1" t="s">
        <v>273</v>
      </c>
      <c r="F16" s="1">
        <v>60</v>
      </c>
      <c r="G16" s="1" t="s">
        <v>274</v>
      </c>
      <c r="H16" s="1" t="s">
        <v>275</v>
      </c>
      <c r="I16" s="1" t="s">
        <v>276</v>
      </c>
      <c r="J16" s="2">
        <f t="shared" si="0"/>
        <v>60</v>
      </c>
      <c r="K16" s="2">
        <f t="shared" si="1"/>
        <v>0</v>
      </c>
      <c r="L16" s="2">
        <f t="shared" si="2"/>
        <v>0</v>
      </c>
      <c r="M16" s="60" t="s">
        <v>289</v>
      </c>
      <c r="N16" s="1" t="b">
        <v>0</v>
      </c>
      <c r="O16" s="2">
        <f t="shared" si="3"/>
        <v>6000</v>
      </c>
      <c r="P16" s="2">
        <f t="shared" si="6"/>
        <v>5060</v>
      </c>
      <c r="Q16" s="2">
        <f t="shared" si="5"/>
        <v>11.06</v>
      </c>
    </row>
    <row r="17" spans="1:18" x14ac:dyDescent="0.2">
      <c r="A17" s="1">
        <v>16</v>
      </c>
      <c r="B17" s="1" t="str">
        <f>'Descriptif par piece'!E13</f>
        <v>B3N1S12</v>
      </c>
      <c r="C17" s="1">
        <f>'Descriptif par piece'!C13</f>
        <v>12</v>
      </c>
      <c r="D17" s="2" t="str">
        <f>'Descriptif par piece'!F13</f>
        <v>Cave vinification</v>
      </c>
      <c r="E17" s="1" t="s">
        <v>273</v>
      </c>
      <c r="F17" s="1">
        <v>60</v>
      </c>
      <c r="G17" s="1" t="s">
        <v>274</v>
      </c>
      <c r="H17" s="1" t="s">
        <v>275</v>
      </c>
      <c r="I17" s="1" t="s">
        <v>276</v>
      </c>
      <c r="J17" s="2">
        <f t="shared" si="0"/>
        <v>60</v>
      </c>
      <c r="K17" s="2">
        <f t="shared" si="1"/>
        <v>0</v>
      </c>
      <c r="L17" s="2">
        <f t="shared" si="2"/>
        <v>0</v>
      </c>
      <c r="M17" s="60" t="s">
        <v>290</v>
      </c>
      <c r="N17" s="1" t="b">
        <v>1</v>
      </c>
      <c r="O17" s="2">
        <f t="shared" si="3"/>
        <v>6000</v>
      </c>
      <c r="P17" s="2">
        <f t="shared" si="6"/>
        <v>5060</v>
      </c>
      <c r="Q17" s="2">
        <f t="shared" si="5"/>
        <v>11.06</v>
      </c>
    </row>
    <row r="18" spans="1:18" x14ac:dyDescent="0.2">
      <c r="A18" s="1">
        <v>17</v>
      </c>
      <c r="B18" s="1" t="str">
        <f>'Descriptif par piece'!E13</f>
        <v>B3N1S12</v>
      </c>
      <c r="C18" s="1">
        <f>'Descriptif par piece'!C13</f>
        <v>12</v>
      </c>
      <c r="D18" s="2" t="str">
        <f>'Descriptif par piece'!F13</f>
        <v>Cave vinification</v>
      </c>
      <c r="E18" s="1" t="s">
        <v>273</v>
      </c>
      <c r="F18" s="1">
        <v>83</v>
      </c>
      <c r="G18" s="1" t="s">
        <v>291</v>
      </c>
      <c r="H18" s="61" t="s">
        <v>276</v>
      </c>
      <c r="I18" s="1" t="s">
        <v>276</v>
      </c>
      <c r="J18" s="2">
        <f t="shared" si="0"/>
        <v>83</v>
      </c>
      <c r="K18" s="2">
        <f t="shared" si="1"/>
        <v>0</v>
      </c>
      <c r="L18" s="2">
        <f t="shared" si="2"/>
        <v>0</v>
      </c>
      <c r="M18" s="60" t="s">
        <v>292</v>
      </c>
      <c r="N18" s="1" t="b">
        <v>1</v>
      </c>
      <c r="O18" s="2">
        <f t="shared" si="3"/>
        <v>8300</v>
      </c>
      <c r="P18" s="1">
        <v>200</v>
      </c>
      <c r="Q18" s="2">
        <f t="shared" si="5"/>
        <v>8.5</v>
      </c>
    </row>
    <row r="19" spans="1:18" x14ac:dyDescent="0.2">
      <c r="A19" s="1">
        <v>18</v>
      </c>
      <c r="B19" s="1" t="str">
        <f>'Descriptif par piece'!E13</f>
        <v>B3N1S12</v>
      </c>
      <c r="C19" s="1">
        <f>'Descriptif par piece'!C13</f>
        <v>12</v>
      </c>
      <c r="D19" s="2" t="str">
        <f>'Descriptif par piece'!F13</f>
        <v>Cave vinification</v>
      </c>
      <c r="E19" s="1" t="s">
        <v>273</v>
      </c>
      <c r="F19" s="1">
        <v>50</v>
      </c>
      <c r="G19" s="1" t="s">
        <v>293</v>
      </c>
      <c r="H19" s="1" t="s">
        <v>276</v>
      </c>
      <c r="I19" s="1" t="s">
        <v>275</v>
      </c>
      <c r="J19" s="2">
        <f t="shared" si="0"/>
        <v>50</v>
      </c>
      <c r="K19" s="2">
        <f t="shared" si="1"/>
        <v>0</v>
      </c>
      <c r="L19" s="2">
        <f t="shared" si="2"/>
        <v>0</v>
      </c>
      <c r="M19" s="60" t="s">
        <v>294</v>
      </c>
      <c r="N19" s="1" t="b">
        <v>0</v>
      </c>
      <c r="O19" s="2">
        <f t="shared" si="3"/>
        <v>5000</v>
      </c>
      <c r="P19" s="1">
        <v>200</v>
      </c>
      <c r="Q19" s="2">
        <f t="shared" si="5"/>
        <v>5.2</v>
      </c>
    </row>
    <row r="20" spans="1:18" x14ac:dyDescent="0.2">
      <c r="A20" s="1">
        <v>19</v>
      </c>
      <c r="B20" s="1" t="str">
        <f>'Descriptif par piece'!E13</f>
        <v>B3N1S12</v>
      </c>
      <c r="C20" s="1">
        <f>'Descriptif par piece'!C13</f>
        <v>12</v>
      </c>
      <c r="D20" s="2" t="str">
        <f>'Descriptif par piece'!F13</f>
        <v>Cave vinification</v>
      </c>
      <c r="E20" s="1" t="s">
        <v>273</v>
      </c>
      <c r="F20" s="1">
        <v>20</v>
      </c>
      <c r="G20" s="1" t="s">
        <v>293</v>
      </c>
      <c r="H20" s="1" t="s">
        <v>276</v>
      </c>
      <c r="I20" s="1" t="s">
        <v>275</v>
      </c>
      <c r="J20" s="2">
        <f t="shared" si="0"/>
        <v>20</v>
      </c>
      <c r="K20" s="2">
        <f t="shared" si="1"/>
        <v>0</v>
      </c>
      <c r="L20" s="2">
        <f t="shared" si="2"/>
        <v>0</v>
      </c>
      <c r="M20" s="60" t="s">
        <v>295</v>
      </c>
      <c r="N20" s="1" t="b">
        <v>0</v>
      </c>
      <c r="O20" s="2">
        <f t="shared" si="3"/>
        <v>2000</v>
      </c>
      <c r="P20" s="1">
        <v>200</v>
      </c>
      <c r="Q20" s="2">
        <f t="shared" si="5"/>
        <v>2.2000000000000002</v>
      </c>
    </row>
    <row r="21" spans="1:18" x14ac:dyDescent="0.2">
      <c r="A21" s="1">
        <v>20</v>
      </c>
      <c r="B21" s="1" t="str">
        <f>'Descriptif par piece'!E13</f>
        <v>B3N1S12</v>
      </c>
      <c r="C21" s="1">
        <f>'Descriptif par piece'!C13</f>
        <v>12</v>
      </c>
      <c r="D21" s="2" t="str">
        <f>'Descriptif par piece'!F13</f>
        <v>Cave vinification</v>
      </c>
      <c r="E21" s="1" t="s">
        <v>273</v>
      </c>
      <c r="F21" s="1">
        <v>50</v>
      </c>
      <c r="G21" s="1" t="s">
        <v>293</v>
      </c>
      <c r="H21" s="1" t="s">
        <v>276</v>
      </c>
      <c r="I21" s="1" t="s">
        <v>275</v>
      </c>
      <c r="J21" s="2">
        <f t="shared" si="0"/>
        <v>50</v>
      </c>
      <c r="K21" s="2">
        <f t="shared" si="1"/>
        <v>0</v>
      </c>
      <c r="L21" s="2">
        <f t="shared" si="2"/>
        <v>0</v>
      </c>
      <c r="M21" s="60" t="s">
        <v>296</v>
      </c>
      <c r="N21" s="1" t="b">
        <v>1</v>
      </c>
      <c r="O21" s="2">
        <f t="shared" si="3"/>
        <v>5000</v>
      </c>
      <c r="P21" s="1">
        <v>200</v>
      </c>
      <c r="Q21" s="2">
        <f t="shared" si="5"/>
        <v>5.2</v>
      </c>
    </row>
    <row r="22" spans="1:18" x14ac:dyDescent="0.2">
      <c r="A22" s="1">
        <v>21</v>
      </c>
      <c r="B22" s="1" t="str">
        <f>'Descriptif par piece'!E13</f>
        <v>B3N1S12</v>
      </c>
      <c r="C22" s="1">
        <f>'Descriptif par piece'!C13</f>
        <v>12</v>
      </c>
      <c r="D22" s="2" t="str">
        <f>'Descriptif par piece'!F13</f>
        <v>Cave vinification</v>
      </c>
      <c r="E22" s="1" t="s">
        <v>273</v>
      </c>
      <c r="F22" s="1">
        <v>50</v>
      </c>
      <c r="G22" s="1" t="s">
        <v>293</v>
      </c>
      <c r="H22" s="1" t="s">
        <v>276</v>
      </c>
      <c r="I22" s="1" t="s">
        <v>275</v>
      </c>
      <c r="J22" s="2">
        <f t="shared" si="0"/>
        <v>50</v>
      </c>
      <c r="K22" s="2">
        <f t="shared" si="1"/>
        <v>0</v>
      </c>
      <c r="L22" s="2">
        <f t="shared" si="2"/>
        <v>0</v>
      </c>
      <c r="M22" s="60" t="s">
        <v>297</v>
      </c>
      <c r="N22" s="1" t="b">
        <v>0</v>
      </c>
      <c r="O22" s="2">
        <f t="shared" si="3"/>
        <v>5000</v>
      </c>
      <c r="P22" s="1">
        <v>200</v>
      </c>
      <c r="Q22" s="2">
        <f t="shared" si="5"/>
        <v>5.2</v>
      </c>
    </row>
    <row r="23" spans="1:18" x14ac:dyDescent="0.2">
      <c r="A23" s="1">
        <v>22</v>
      </c>
      <c r="B23" s="1" t="str">
        <f>'Descriptif par piece'!$E$13</f>
        <v>B3N1S12</v>
      </c>
      <c r="C23" s="1">
        <f>'Descriptif par piece'!$C$13</f>
        <v>12</v>
      </c>
      <c r="D23" s="2" t="str">
        <f>'Descriptif par piece'!$F$13</f>
        <v>Cave vinification</v>
      </c>
      <c r="E23" s="1" t="s">
        <v>273</v>
      </c>
      <c r="F23" s="1">
        <v>50</v>
      </c>
      <c r="G23" s="1" t="s">
        <v>293</v>
      </c>
      <c r="H23" s="1" t="s">
        <v>276</v>
      </c>
      <c r="I23" s="1" t="s">
        <v>275</v>
      </c>
      <c r="J23" s="2">
        <f t="shared" si="0"/>
        <v>50</v>
      </c>
      <c r="K23" s="2">
        <f t="shared" si="1"/>
        <v>0</v>
      </c>
      <c r="L23" s="2">
        <f t="shared" si="2"/>
        <v>0</v>
      </c>
      <c r="M23" s="60" t="s">
        <v>297</v>
      </c>
      <c r="N23" s="1" t="b">
        <v>0</v>
      </c>
      <c r="O23" s="2">
        <f t="shared" si="3"/>
        <v>5000</v>
      </c>
      <c r="P23" s="1">
        <v>200</v>
      </c>
      <c r="Q23" s="2">
        <f t="shared" si="5"/>
        <v>5.2</v>
      </c>
      <c r="R23" s="1" t="s">
        <v>105</v>
      </c>
    </row>
    <row r="24" spans="1:18" x14ac:dyDescent="0.2">
      <c r="A24" s="1">
        <v>23</v>
      </c>
      <c r="B24" s="1" t="str">
        <f>'Descriptif par piece'!$E$13</f>
        <v>B3N1S12</v>
      </c>
      <c r="C24" s="1">
        <f>'Descriptif par piece'!$C$13</f>
        <v>12</v>
      </c>
      <c r="D24" s="2" t="str">
        <f>'Descriptif par piece'!$F$13</f>
        <v>Cave vinification</v>
      </c>
      <c r="E24" s="1" t="s">
        <v>298</v>
      </c>
      <c r="F24" s="1">
        <v>50</v>
      </c>
      <c r="G24" s="1" t="s">
        <v>299</v>
      </c>
      <c r="H24" s="1" t="s">
        <v>275</v>
      </c>
      <c r="I24" s="1" t="s">
        <v>275</v>
      </c>
      <c r="J24" s="2">
        <f t="shared" ref="J24:J40" si="7">IF(E24="Rouge",F24,0)</f>
        <v>0</v>
      </c>
      <c r="K24" s="2">
        <f t="shared" ref="K24:K40" si="8">IF(E24="Blanc",F24,0)</f>
        <v>0</v>
      </c>
      <c r="L24" s="2">
        <f t="shared" si="2"/>
        <v>50</v>
      </c>
      <c r="M24" s="60" t="s">
        <v>300</v>
      </c>
      <c r="O24" s="2">
        <f t="shared" si="3"/>
        <v>5000</v>
      </c>
      <c r="P24" s="1">
        <v>200</v>
      </c>
      <c r="Q24" s="2">
        <f t="shared" si="5"/>
        <v>5.2</v>
      </c>
      <c r="R24" s="1" t="s">
        <v>105</v>
      </c>
    </row>
    <row r="25" spans="1:18" x14ac:dyDescent="0.2">
      <c r="A25" s="1">
        <v>24</v>
      </c>
      <c r="B25" s="1" t="str">
        <f>'Descriptif par piece'!$E$13</f>
        <v>B3N1S12</v>
      </c>
      <c r="C25" s="1">
        <f>'Descriptif par piece'!$C$13</f>
        <v>12</v>
      </c>
      <c r="D25" s="2" t="str">
        <f>'Descriptif par piece'!$F$13</f>
        <v>Cave vinification</v>
      </c>
      <c r="E25" s="1" t="s">
        <v>301</v>
      </c>
      <c r="F25" s="1">
        <v>50</v>
      </c>
      <c r="G25" s="1" t="s">
        <v>299</v>
      </c>
      <c r="H25" s="1" t="s">
        <v>275</v>
      </c>
      <c r="I25" s="1" t="s">
        <v>275</v>
      </c>
      <c r="J25" s="2">
        <f t="shared" si="7"/>
        <v>0</v>
      </c>
      <c r="K25" s="2">
        <f t="shared" si="8"/>
        <v>50</v>
      </c>
      <c r="L25" s="2">
        <f t="shared" si="2"/>
        <v>0</v>
      </c>
      <c r="M25" s="60" t="s">
        <v>302</v>
      </c>
      <c r="O25" s="2">
        <f t="shared" si="3"/>
        <v>5000</v>
      </c>
      <c r="P25" s="1">
        <v>200</v>
      </c>
      <c r="Q25" s="2">
        <f t="shared" si="5"/>
        <v>5.2</v>
      </c>
      <c r="R25" s="1" t="s">
        <v>105</v>
      </c>
    </row>
    <row r="26" spans="1:18" x14ac:dyDescent="0.2">
      <c r="A26" s="1">
        <v>25</v>
      </c>
      <c r="B26" s="1" t="str">
        <f>'Descriptif par piece'!$E$13</f>
        <v>B3N1S12</v>
      </c>
      <c r="C26" s="1">
        <f>'Descriptif par piece'!$C$13</f>
        <v>12</v>
      </c>
      <c r="D26" s="2" t="str">
        <f>'Descriptif par piece'!$F$13</f>
        <v>Cave vinification</v>
      </c>
      <c r="E26" s="1" t="s">
        <v>301</v>
      </c>
      <c r="F26" s="1">
        <v>50</v>
      </c>
      <c r="G26" s="62" t="s">
        <v>299</v>
      </c>
      <c r="H26" s="62" t="s">
        <v>275</v>
      </c>
      <c r="I26" s="63" t="s">
        <v>276</v>
      </c>
      <c r="J26" s="2">
        <f t="shared" si="7"/>
        <v>0</v>
      </c>
      <c r="K26" s="2">
        <f t="shared" si="8"/>
        <v>50</v>
      </c>
      <c r="L26" s="2">
        <f t="shared" si="2"/>
        <v>0</v>
      </c>
      <c r="M26" s="60" t="s">
        <v>303</v>
      </c>
      <c r="O26" s="2">
        <f t="shared" si="3"/>
        <v>5000</v>
      </c>
      <c r="P26" s="1">
        <v>200</v>
      </c>
      <c r="Q26" s="2">
        <f t="shared" si="5"/>
        <v>5.2</v>
      </c>
      <c r="R26" s="1" t="s">
        <v>105</v>
      </c>
    </row>
    <row r="27" spans="1:18" x14ac:dyDescent="0.2">
      <c r="A27" s="1">
        <v>26</v>
      </c>
      <c r="B27" s="1" t="str">
        <f>'Descriptif par piece'!$E$13</f>
        <v>B3N1S12</v>
      </c>
      <c r="C27" s="1">
        <f>'Descriptif par piece'!C11</f>
        <v>10</v>
      </c>
      <c r="D27" s="2" t="str">
        <f>'Descriptif par piece'!$F$13</f>
        <v>Cave vinification</v>
      </c>
      <c r="E27" s="1" t="s">
        <v>301</v>
      </c>
      <c r="F27" s="1">
        <v>20</v>
      </c>
      <c r="G27" s="62" t="s">
        <v>299</v>
      </c>
      <c r="H27" s="62" t="s">
        <v>275</v>
      </c>
      <c r="I27" s="63" t="s">
        <v>275</v>
      </c>
      <c r="J27" s="2">
        <f t="shared" si="7"/>
        <v>0</v>
      </c>
      <c r="K27" s="2">
        <f t="shared" si="8"/>
        <v>20</v>
      </c>
      <c r="L27" s="2">
        <f t="shared" si="2"/>
        <v>0</v>
      </c>
      <c r="M27" s="60" t="s">
        <v>304</v>
      </c>
      <c r="O27" s="2">
        <f t="shared" si="3"/>
        <v>2000</v>
      </c>
      <c r="P27" s="1">
        <v>200</v>
      </c>
      <c r="Q27" s="2">
        <f t="shared" si="5"/>
        <v>2.2000000000000002</v>
      </c>
      <c r="R27" s="2">
        <f>SUM(Q2:Q27)</f>
        <v>208.73999999999987</v>
      </c>
    </row>
    <row r="28" spans="1:18" x14ac:dyDescent="0.2">
      <c r="A28" s="68">
        <v>27</v>
      </c>
      <c r="B28" s="68" t="str">
        <f>'Descriptif par piece'!$E$11</f>
        <v>B3N0S10</v>
      </c>
      <c r="C28" s="68">
        <f>'Descriptif par piece'!$C$11</f>
        <v>10</v>
      </c>
      <c r="D28" s="69" t="str">
        <f>'Descriptif par piece'!$F$11</f>
        <v>Cave élevage</v>
      </c>
      <c r="E28" s="68" t="s">
        <v>273</v>
      </c>
      <c r="F28" s="68">
        <v>35</v>
      </c>
      <c r="G28" s="68" t="s">
        <v>299</v>
      </c>
      <c r="H28" s="68" t="s">
        <v>276</v>
      </c>
      <c r="I28" s="68" t="s">
        <v>276</v>
      </c>
      <c r="J28" s="69">
        <f t="shared" si="7"/>
        <v>35</v>
      </c>
      <c r="K28" s="69">
        <f t="shared" si="8"/>
        <v>0</v>
      </c>
      <c r="L28" s="69">
        <f t="shared" si="2"/>
        <v>0</v>
      </c>
      <c r="M28" s="70"/>
      <c r="O28" s="2">
        <f t="shared" si="3"/>
        <v>3500</v>
      </c>
      <c r="P28" s="1">
        <v>200</v>
      </c>
      <c r="Q28" s="2">
        <f t="shared" si="5"/>
        <v>3.7</v>
      </c>
    </row>
    <row r="29" spans="1:18" x14ac:dyDescent="0.2">
      <c r="A29" s="68">
        <v>28</v>
      </c>
      <c r="B29" s="68" t="str">
        <f>'Descriptif par piece'!$E$11</f>
        <v>B3N0S10</v>
      </c>
      <c r="C29" s="68">
        <f>'Descriptif par piece'!$C$11</f>
        <v>10</v>
      </c>
      <c r="D29" s="69" t="str">
        <f>'Descriptif par piece'!$F$11</f>
        <v>Cave élevage</v>
      </c>
      <c r="E29" s="68" t="s">
        <v>273</v>
      </c>
      <c r="F29" s="68">
        <v>35</v>
      </c>
      <c r="G29" s="68" t="s">
        <v>299</v>
      </c>
      <c r="H29" s="68" t="s">
        <v>276</v>
      </c>
      <c r="I29" s="68" t="s">
        <v>276</v>
      </c>
      <c r="J29" s="69">
        <f t="shared" si="7"/>
        <v>35</v>
      </c>
      <c r="K29" s="69">
        <f t="shared" si="8"/>
        <v>0</v>
      </c>
      <c r="L29" s="69">
        <f t="shared" si="2"/>
        <v>0</v>
      </c>
      <c r="M29" s="70"/>
      <c r="O29" s="2">
        <f t="shared" si="3"/>
        <v>3500</v>
      </c>
      <c r="P29" s="1">
        <v>200</v>
      </c>
      <c r="Q29" s="2">
        <f t="shared" si="5"/>
        <v>3.7</v>
      </c>
    </row>
    <row r="30" spans="1:18" x14ac:dyDescent="0.2">
      <c r="A30" s="68">
        <v>29</v>
      </c>
      <c r="B30" s="68" t="str">
        <f>'Descriptif par piece'!$E$11</f>
        <v>B3N0S10</v>
      </c>
      <c r="C30" s="68">
        <f>'Descriptif par piece'!$C$11</f>
        <v>10</v>
      </c>
      <c r="D30" s="69" t="str">
        <f>'Descriptif par piece'!$F$11</f>
        <v>Cave élevage</v>
      </c>
      <c r="E30" s="68" t="s">
        <v>273</v>
      </c>
      <c r="F30" s="68">
        <v>35</v>
      </c>
      <c r="G30" s="68" t="s">
        <v>299</v>
      </c>
      <c r="H30" s="68" t="s">
        <v>276</v>
      </c>
      <c r="I30" s="68" t="s">
        <v>276</v>
      </c>
      <c r="J30" s="69">
        <f t="shared" si="7"/>
        <v>35</v>
      </c>
      <c r="K30" s="69">
        <f t="shared" si="8"/>
        <v>0</v>
      </c>
      <c r="L30" s="69">
        <f t="shared" si="2"/>
        <v>0</v>
      </c>
      <c r="M30" s="70"/>
      <c r="O30" s="2">
        <f t="shared" si="3"/>
        <v>3500</v>
      </c>
      <c r="P30" s="1">
        <v>200</v>
      </c>
      <c r="Q30" s="2">
        <f t="shared" si="5"/>
        <v>3.7</v>
      </c>
    </row>
    <row r="31" spans="1:18" x14ac:dyDescent="0.2">
      <c r="A31" s="68">
        <v>30</v>
      </c>
      <c r="B31" s="68" t="str">
        <f>'Descriptif par piece'!$E$11</f>
        <v>B3N0S10</v>
      </c>
      <c r="C31" s="68">
        <f>'Descriptif par piece'!$C$11</f>
        <v>10</v>
      </c>
      <c r="D31" s="69" t="str">
        <f>'Descriptif par piece'!$F$11</f>
        <v>Cave élevage</v>
      </c>
      <c r="E31" s="68" t="s">
        <v>273</v>
      </c>
      <c r="F31" s="68">
        <v>35</v>
      </c>
      <c r="G31" s="68" t="s">
        <v>299</v>
      </c>
      <c r="H31" s="68" t="s">
        <v>276</v>
      </c>
      <c r="I31" s="68" t="s">
        <v>276</v>
      </c>
      <c r="J31" s="69">
        <f t="shared" si="7"/>
        <v>35</v>
      </c>
      <c r="K31" s="69">
        <f t="shared" si="8"/>
        <v>0</v>
      </c>
      <c r="L31" s="69">
        <f t="shared" si="2"/>
        <v>0</v>
      </c>
      <c r="M31" s="71"/>
      <c r="O31" s="2">
        <f t="shared" si="3"/>
        <v>3500</v>
      </c>
      <c r="P31" s="1">
        <v>4000</v>
      </c>
      <c r="Q31" s="2">
        <f t="shared" si="5"/>
        <v>7.5</v>
      </c>
    </row>
    <row r="32" spans="1:18" x14ac:dyDescent="0.2">
      <c r="A32" s="68">
        <v>31</v>
      </c>
      <c r="B32" s="68" t="str">
        <f>'Descriptif par piece'!$E$11</f>
        <v>B3N0S10</v>
      </c>
      <c r="C32" s="68">
        <f>'Descriptif par piece'!$C$11</f>
        <v>10</v>
      </c>
      <c r="D32" s="69" t="str">
        <f>'Descriptif par piece'!$F$11</f>
        <v>Cave élevage</v>
      </c>
      <c r="E32" s="68" t="s">
        <v>273</v>
      </c>
      <c r="F32" s="68">
        <v>35</v>
      </c>
      <c r="G32" s="68" t="s">
        <v>274</v>
      </c>
      <c r="H32" s="68" t="s">
        <v>276</v>
      </c>
      <c r="I32" s="68" t="s">
        <v>276</v>
      </c>
      <c r="J32" s="69">
        <f t="shared" si="7"/>
        <v>35</v>
      </c>
      <c r="K32" s="69">
        <f t="shared" si="8"/>
        <v>0</v>
      </c>
      <c r="L32" s="69">
        <f t="shared" si="2"/>
        <v>0</v>
      </c>
      <c r="M32" s="70"/>
      <c r="O32" s="2">
        <f t="shared" si="3"/>
        <v>3500</v>
      </c>
      <c r="P32" s="1">
        <v>4000</v>
      </c>
      <c r="Q32" s="2">
        <f t="shared" si="5"/>
        <v>7.5</v>
      </c>
    </row>
    <row r="33" spans="1:18" x14ac:dyDescent="0.2">
      <c r="A33" s="68">
        <v>32</v>
      </c>
      <c r="B33" s="68" t="str">
        <f>'Descriptif par piece'!$E$11</f>
        <v>B3N0S10</v>
      </c>
      <c r="C33" s="68">
        <f>'Descriptif par piece'!$C$11</f>
        <v>10</v>
      </c>
      <c r="D33" s="69" t="str">
        <f>'Descriptif par piece'!$F$11</f>
        <v>Cave élevage</v>
      </c>
      <c r="E33" s="68" t="s">
        <v>273</v>
      </c>
      <c r="F33" s="68">
        <v>35</v>
      </c>
      <c r="G33" s="68" t="s">
        <v>274</v>
      </c>
      <c r="H33" s="68" t="s">
        <v>276</v>
      </c>
      <c r="I33" s="68" t="s">
        <v>276</v>
      </c>
      <c r="J33" s="69">
        <f t="shared" si="7"/>
        <v>35</v>
      </c>
      <c r="K33" s="69">
        <f t="shared" si="8"/>
        <v>0</v>
      </c>
      <c r="L33" s="69">
        <f t="shared" si="2"/>
        <v>0</v>
      </c>
      <c r="M33" s="68"/>
      <c r="O33" s="2">
        <f t="shared" si="3"/>
        <v>3500</v>
      </c>
      <c r="P33" s="1">
        <v>4000</v>
      </c>
      <c r="Q33" s="2">
        <f t="shared" si="5"/>
        <v>7.5</v>
      </c>
    </row>
    <row r="34" spans="1:18" x14ac:dyDescent="0.2">
      <c r="A34" s="68">
        <v>33</v>
      </c>
      <c r="B34" s="68" t="str">
        <f>'Descriptif par piece'!$E$11</f>
        <v>B3N0S10</v>
      </c>
      <c r="C34" s="68">
        <f>'Descriptif par piece'!$C$11</f>
        <v>10</v>
      </c>
      <c r="D34" s="69" t="str">
        <f>'Descriptif par piece'!$F$11</f>
        <v>Cave élevage</v>
      </c>
      <c r="E34" s="68" t="s">
        <v>273</v>
      </c>
      <c r="F34" s="68">
        <v>35</v>
      </c>
      <c r="G34" s="68" t="s">
        <v>274</v>
      </c>
      <c r="H34" s="68" t="s">
        <v>276</v>
      </c>
      <c r="I34" s="68" t="s">
        <v>276</v>
      </c>
      <c r="J34" s="69">
        <f t="shared" si="7"/>
        <v>35</v>
      </c>
      <c r="K34" s="69">
        <f t="shared" si="8"/>
        <v>0</v>
      </c>
      <c r="L34" s="69">
        <f t="shared" si="2"/>
        <v>0</v>
      </c>
      <c r="M34" s="71"/>
      <c r="O34" s="2">
        <f t="shared" si="3"/>
        <v>3500</v>
      </c>
      <c r="P34" s="1">
        <v>4000</v>
      </c>
      <c r="Q34" s="2">
        <f t="shared" si="5"/>
        <v>7.5</v>
      </c>
    </row>
    <row r="35" spans="1:18" x14ac:dyDescent="0.2">
      <c r="A35" s="68">
        <v>34</v>
      </c>
      <c r="B35" s="68" t="str">
        <f>'Descriptif par piece'!$E$11</f>
        <v>B3N0S10</v>
      </c>
      <c r="C35" s="68">
        <f>'Descriptif par piece'!$C$11</f>
        <v>10</v>
      </c>
      <c r="D35" s="69" t="str">
        <f>'Descriptif par piece'!$F$11</f>
        <v>Cave élevage</v>
      </c>
      <c r="E35" s="68" t="s">
        <v>273</v>
      </c>
      <c r="F35" s="68">
        <v>35</v>
      </c>
      <c r="G35" s="68" t="s">
        <v>274</v>
      </c>
      <c r="H35" s="68" t="s">
        <v>276</v>
      </c>
      <c r="I35" s="68" t="s">
        <v>276</v>
      </c>
      <c r="J35" s="69">
        <f t="shared" si="7"/>
        <v>35</v>
      </c>
      <c r="K35" s="69">
        <f t="shared" si="8"/>
        <v>0</v>
      </c>
      <c r="L35" s="69">
        <f t="shared" si="2"/>
        <v>0</v>
      </c>
      <c r="M35" s="71"/>
      <c r="O35" s="2">
        <f t="shared" si="3"/>
        <v>3500</v>
      </c>
      <c r="P35" s="1">
        <v>4000</v>
      </c>
      <c r="Q35" s="2">
        <f t="shared" si="5"/>
        <v>7.5</v>
      </c>
    </row>
    <row r="36" spans="1:18" x14ac:dyDescent="0.2">
      <c r="A36" s="1">
        <v>35</v>
      </c>
      <c r="B36" s="1" t="str">
        <f>'Descriptif par piece'!$E$12</f>
        <v>B3N0S11</v>
      </c>
      <c r="C36" s="1">
        <f>'Descriptif par piece'!$C$12</f>
        <v>11</v>
      </c>
      <c r="D36" s="2" t="str">
        <f>'Descriptif par piece'!$F$12</f>
        <v>Chai à Barrique</v>
      </c>
      <c r="E36" s="64" t="s">
        <v>273</v>
      </c>
      <c r="F36" s="1">
        <f>(30*250)/100</f>
        <v>75</v>
      </c>
      <c r="G36" s="1" t="s">
        <v>305</v>
      </c>
      <c r="H36" s="1" t="s">
        <v>276</v>
      </c>
      <c r="I36" s="1" t="s">
        <v>276</v>
      </c>
      <c r="J36" s="2">
        <f t="shared" si="7"/>
        <v>75</v>
      </c>
      <c r="K36" s="2">
        <f t="shared" si="8"/>
        <v>0</v>
      </c>
      <c r="L36" s="2">
        <f t="shared" si="2"/>
        <v>0</v>
      </c>
      <c r="M36" s="65"/>
      <c r="O36" s="2">
        <f t="shared" si="3"/>
        <v>7500</v>
      </c>
      <c r="P36" s="1">
        <f>30*50</f>
        <v>1500</v>
      </c>
      <c r="Q36" s="2">
        <f t="shared" si="5"/>
        <v>9</v>
      </c>
    </row>
    <row r="37" spans="1:18" x14ac:dyDescent="0.2">
      <c r="A37" s="68">
        <v>36</v>
      </c>
      <c r="B37" s="68" t="str">
        <f>'Descriptif par piece'!$E$11</f>
        <v>B3N0S10</v>
      </c>
      <c r="C37" s="68">
        <f>'Descriptif par piece'!$C$11</f>
        <v>10</v>
      </c>
      <c r="D37" s="69" t="str">
        <f>'Descriptif par piece'!$F$11</f>
        <v>Cave élevage</v>
      </c>
      <c r="E37" s="68" t="s">
        <v>273</v>
      </c>
      <c r="F37" s="68">
        <v>55</v>
      </c>
      <c r="G37" s="68" t="s">
        <v>291</v>
      </c>
      <c r="H37" s="68" t="s">
        <v>276</v>
      </c>
      <c r="I37" s="68" t="s">
        <v>276</v>
      </c>
      <c r="J37" s="69">
        <f t="shared" si="7"/>
        <v>55</v>
      </c>
      <c r="K37" s="69">
        <f t="shared" si="8"/>
        <v>0</v>
      </c>
      <c r="L37" s="69">
        <f t="shared" si="2"/>
        <v>0</v>
      </c>
      <c r="M37" s="65"/>
      <c r="O37" s="2">
        <f t="shared" si="3"/>
        <v>5500</v>
      </c>
      <c r="P37" s="1">
        <v>500</v>
      </c>
      <c r="Q37" s="2">
        <f t="shared" si="5"/>
        <v>6</v>
      </c>
    </row>
    <row r="38" spans="1:18" x14ac:dyDescent="0.2">
      <c r="A38" s="68">
        <v>37</v>
      </c>
      <c r="B38" s="68" t="str">
        <f>'Descriptif par piece'!$E$11</f>
        <v>B3N0S10</v>
      </c>
      <c r="C38" s="68">
        <f>'Descriptif par piece'!$C$11</f>
        <v>10</v>
      </c>
      <c r="D38" s="69" t="str">
        <f>'Descriptif par piece'!$F$11</f>
        <v>Cave élevage</v>
      </c>
      <c r="E38" s="68" t="s">
        <v>273</v>
      </c>
      <c r="F38" s="68">
        <v>55</v>
      </c>
      <c r="G38" s="68" t="s">
        <v>291</v>
      </c>
      <c r="H38" s="68" t="s">
        <v>276</v>
      </c>
      <c r="I38" s="68" t="s">
        <v>276</v>
      </c>
      <c r="J38" s="69">
        <f t="shared" si="7"/>
        <v>55</v>
      </c>
      <c r="K38" s="69">
        <f t="shared" si="8"/>
        <v>0</v>
      </c>
      <c r="L38" s="69">
        <f t="shared" si="2"/>
        <v>0</v>
      </c>
      <c r="M38" s="65"/>
      <c r="O38" s="2">
        <f t="shared" si="3"/>
        <v>5500</v>
      </c>
      <c r="P38" s="1">
        <v>500</v>
      </c>
      <c r="Q38" s="2">
        <f t="shared" si="5"/>
        <v>6</v>
      </c>
    </row>
    <row r="39" spans="1:18" x14ac:dyDescent="0.2">
      <c r="A39" s="68">
        <v>38</v>
      </c>
      <c r="B39" s="68" t="str">
        <f>'Descriptif par piece'!$E$11</f>
        <v>B3N0S10</v>
      </c>
      <c r="C39" s="68">
        <f>'Descriptif par piece'!$C$11</f>
        <v>10</v>
      </c>
      <c r="D39" s="69" t="str">
        <f>'Descriptif par piece'!$F$11</f>
        <v>Cave élevage</v>
      </c>
      <c r="E39" s="68" t="s">
        <v>273</v>
      </c>
      <c r="F39" s="68">
        <v>55</v>
      </c>
      <c r="G39" s="68" t="s">
        <v>291</v>
      </c>
      <c r="H39" s="68" t="s">
        <v>276</v>
      </c>
      <c r="I39" s="68" t="s">
        <v>276</v>
      </c>
      <c r="J39" s="69">
        <f t="shared" si="7"/>
        <v>55</v>
      </c>
      <c r="K39" s="69">
        <f t="shared" si="8"/>
        <v>0</v>
      </c>
      <c r="L39" s="69">
        <f t="shared" si="2"/>
        <v>0</v>
      </c>
      <c r="M39" s="65"/>
      <c r="O39" s="2">
        <f t="shared" si="3"/>
        <v>5500</v>
      </c>
      <c r="P39" s="1">
        <v>500</v>
      </c>
      <c r="Q39" s="2">
        <f t="shared" si="5"/>
        <v>6</v>
      </c>
    </row>
    <row r="40" spans="1:18" x14ac:dyDescent="0.2">
      <c r="A40" s="68">
        <v>39</v>
      </c>
      <c r="B40" s="68" t="str">
        <f>'Descriptif par piece'!$E$11</f>
        <v>B3N0S10</v>
      </c>
      <c r="C40" s="68">
        <f>'Descriptif par piece'!$C$11</f>
        <v>10</v>
      </c>
      <c r="D40" s="69" t="str">
        <f>'Descriptif par piece'!$F$11</f>
        <v>Cave élevage</v>
      </c>
      <c r="E40" s="68" t="s">
        <v>273</v>
      </c>
      <c r="F40" s="68">
        <v>83</v>
      </c>
      <c r="G40" s="68" t="s">
        <v>291</v>
      </c>
      <c r="H40" s="68" t="s">
        <v>276</v>
      </c>
      <c r="I40" s="68" t="s">
        <v>276</v>
      </c>
      <c r="J40" s="69">
        <f t="shared" si="7"/>
        <v>83</v>
      </c>
      <c r="K40" s="69">
        <f t="shared" si="8"/>
        <v>0</v>
      </c>
      <c r="L40" s="69">
        <f t="shared" si="2"/>
        <v>0</v>
      </c>
      <c r="M40" s="65"/>
      <c r="O40" s="2">
        <f t="shared" si="3"/>
        <v>8300</v>
      </c>
      <c r="P40" s="1">
        <v>500</v>
      </c>
      <c r="Q40" s="2">
        <f t="shared" si="5"/>
        <v>8.8000000000000007</v>
      </c>
      <c r="R40" s="2">
        <f>SUM(Q28:Q40)</f>
        <v>84.399999999999991</v>
      </c>
    </row>
    <row r="41" spans="1:18" x14ac:dyDescent="0.2">
      <c r="M41" s="65"/>
    </row>
    <row r="42" spans="1:18" x14ac:dyDescent="0.2">
      <c r="A42" s="1" t="s">
        <v>306</v>
      </c>
      <c r="J42" s="2">
        <f t="shared" ref="J42:L42" si="9">SUM(J24:J40)</f>
        <v>603</v>
      </c>
      <c r="K42" s="2">
        <f t="shared" si="9"/>
        <v>120</v>
      </c>
      <c r="L42" s="2">
        <f t="shared" si="9"/>
        <v>50</v>
      </c>
      <c r="M42" s="65"/>
    </row>
    <row r="43" spans="1:18" x14ac:dyDescent="0.2">
      <c r="A43" s="1" t="s">
        <v>307</v>
      </c>
      <c r="J43" s="2">
        <f>SUM(J2:J23)</f>
        <v>1143</v>
      </c>
      <c r="M43" s="65"/>
    </row>
    <row r="44" spans="1:18" x14ac:dyDescent="0.2">
      <c r="A44" s="1" t="s">
        <v>308</v>
      </c>
      <c r="J44" s="2">
        <f t="shared" ref="J44:J45" si="10">J43-(J43/100*20)</f>
        <v>914.4</v>
      </c>
      <c r="M44" s="65"/>
    </row>
    <row r="45" spans="1:18" x14ac:dyDescent="0.2">
      <c r="A45" s="1" t="s">
        <v>309</v>
      </c>
      <c r="J45" s="2">
        <f t="shared" si="10"/>
        <v>731.52</v>
      </c>
      <c r="M45" s="65"/>
    </row>
    <row r="46" spans="1:18" x14ac:dyDescent="0.2">
      <c r="M46" s="65"/>
    </row>
    <row r="47" spans="1:18" x14ac:dyDescent="0.2">
      <c r="M47" s="65"/>
    </row>
    <row r="48" spans="1:18" x14ac:dyDescent="0.2">
      <c r="M48" s="65"/>
    </row>
    <row r="49" spans="13:13" x14ac:dyDescent="0.2">
      <c r="M49" s="65"/>
    </row>
    <row r="50" spans="13:13" x14ac:dyDescent="0.2">
      <c r="M50" s="65"/>
    </row>
    <row r="51" spans="13:13" x14ac:dyDescent="0.2">
      <c r="M51" s="65"/>
    </row>
    <row r="52" spans="13:13" x14ac:dyDescent="0.2">
      <c r="M52" s="65"/>
    </row>
    <row r="53" spans="13:13" x14ac:dyDescent="0.2">
      <c r="M53" s="65"/>
    </row>
    <row r="54" spans="13:13" x14ac:dyDescent="0.2">
      <c r="M54" s="65"/>
    </row>
    <row r="55" spans="13:13" x14ac:dyDescent="0.2">
      <c r="M55" s="65"/>
    </row>
    <row r="56" spans="13:13" x14ac:dyDescent="0.2">
      <c r="M56" s="65"/>
    </row>
    <row r="57" spans="13:13" x14ac:dyDescent="0.2">
      <c r="M57" s="65"/>
    </row>
    <row r="58" spans="13:13" x14ac:dyDescent="0.2">
      <c r="M58" s="65"/>
    </row>
    <row r="59" spans="13:13" x14ac:dyDescent="0.2">
      <c r="M59" s="65"/>
    </row>
    <row r="60" spans="13:13" x14ac:dyDescent="0.2">
      <c r="M60" s="65"/>
    </row>
    <row r="61" spans="13:13" x14ac:dyDescent="0.2">
      <c r="M61" s="65"/>
    </row>
    <row r="62" spans="13:13" x14ac:dyDescent="0.2">
      <c r="M62" s="65"/>
    </row>
    <row r="63" spans="13:13" x14ac:dyDescent="0.2">
      <c r="M63" s="65"/>
    </row>
    <row r="64" spans="13:13" x14ac:dyDescent="0.2">
      <c r="M64" s="65"/>
    </row>
    <row r="65" spans="13:13" x14ac:dyDescent="0.2">
      <c r="M65" s="65"/>
    </row>
    <row r="66" spans="13:13" x14ac:dyDescent="0.2">
      <c r="M66" s="65"/>
    </row>
    <row r="67" spans="13:13" x14ac:dyDescent="0.2">
      <c r="M67" s="65"/>
    </row>
    <row r="68" spans="13:13" x14ac:dyDescent="0.2">
      <c r="M68" s="65"/>
    </row>
    <row r="69" spans="13:13" x14ac:dyDescent="0.2">
      <c r="M69" s="65"/>
    </row>
    <row r="70" spans="13:13" x14ac:dyDescent="0.2">
      <c r="M70" s="65"/>
    </row>
    <row r="71" spans="13:13" x14ac:dyDescent="0.2">
      <c r="M71" s="65"/>
    </row>
    <row r="72" spans="13:13" x14ac:dyDescent="0.2">
      <c r="M72" s="65"/>
    </row>
    <row r="73" spans="13:13" x14ac:dyDescent="0.2">
      <c r="M73" s="65"/>
    </row>
    <row r="74" spans="13:13" x14ac:dyDescent="0.2">
      <c r="M74" s="65"/>
    </row>
    <row r="75" spans="13:13" x14ac:dyDescent="0.2">
      <c r="M75" s="65"/>
    </row>
    <row r="76" spans="13:13" x14ac:dyDescent="0.2">
      <c r="M76" s="65"/>
    </row>
    <row r="77" spans="13:13" x14ac:dyDescent="0.2">
      <c r="M77" s="65"/>
    </row>
    <row r="78" spans="13:13" x14ac:dyDescent="0.2">
      <c r="M78" s="65"/>
    </row>
    <row r="79" spans="13:13" x14ac:dyDescent="0.2">
      <c r="M79" s="65"/>
    </row>
    <row r="80" spans="13:13" x14ac:dyDescent="0.2">
      <c r="M80" s="65"/>
    </row>
    <row r="81" spans="13:13" x14ac:dyDescent="0.2">
      <c r="M81" s="65"/>
    </row>
    <row r="82" spans="13:13" x14ac:dyDescent="0.2">
      <c r="M82" s="65"/>
    </row>
    <row r="83" spans="13:13" x14ac:dyDescent="0.2">
      <c r="M83" s="65"/>
    </row>
    <row r="84" spans="13:13" x14ac:dyDescent="0.2">
      <c r="M84" s="65"/>
    </row>
    <row r="85" spans="13:13" x14ac:dyDescent="0.2">
      <c r="M85" s="65"/>
    </row>
    <row r="86" spans="13:13" x14ac:dyDescent="0.2">
      <c r="M86" s="65"/>
    </row>
    <row r="87" spans="13:13" x14ac:dyDescent="0.2">
      <c r="M87" s="65"/>
    </row>
    <row r="88" spans="13:13" x14ac:dyDescent="0.2">
      <c r="M88" s="65"/>
    </row>
    <row r="89" spans="13:13" x14ac:dyDescent="0.2">
      <c r="M89" s="65"/>
    </row>
    <row r="90" spans="13:13" x14ac:dyDescent="0.2">
      <c r="M90" s="65"/>
    </row>
    <row r="91" spans="13:13" x14ac:dyDescent="0.2">
      <c r="M91" s="65"/>
    </row>
    <row r="92" spans="13:13" x14ac:dyDescent="0.2">
      <c r="M92" s="65"/>
    </row>
    <row r="93" spans="13:13" x14ac:dyDescent="0.2">
      <c r="M93" s="65"/>
    </row>
    <row r="94" spans="13:13" x14ac:dyDescent="0.2">
      <c r="M94" s="65"/>
    </row>
    <row r="95" spans="13:13" x14ac:dyDescent="0.2">
      <c r="M95" s="65"/>
    </row>
    <row r="96" spans="13:13" x14ac:dyDescent="0.2">
      <c r="M96" s="65"/>
    </row>
    <row r="97" spans="13:13" x14ac:dyDescent="0.2">
      <c r="M97" s="65"/>
    </row>
    <row r="98" spans="13:13" x14ac:dyDescent="0.2">
      <c r="M98" s="65"/>
    </row>
    <row r="99" spans="13:13" x14ac:dyDescent="0.2">
      <c r="M99" s="65"/>
    </row>
    <row r="100" spans="13:13" x14ac:dyDescent="0.2">
      <c r="M100" s="65"/>
    </row>
    <row r="101" spans="13:13" x14ac:dyDescent="0.2">
      <c r="M101" s="65"/>
    </row>
    <row r="102" spans="13:13" x14ac:dyDescent="0.2">
      <c r="M102" s="65"/>
    </row>
    <row r="103" spans="13:13" x14ac:dyDescent="0.2">
      <c r="M103" s="65"/>
    </row>
    <row r="104" spans="13:13" x14ac:dyDescent="0.2">
      <c r="M104" s="65"/>
    </row>
    <row r="105" spans="13:13" x14ac:dyDescent="0.2">
      <c r="M105" s="65"/>
    </row>
    <row r="106" spans="13:13" x14ac:dyDescent="0.2">
      <c r="M106" s="65"/>
    </row>
    <row r="107" spans="13:13" x14ac:dyDescent="0.2">
      <c r="M107" s="65"/>
    </row>
    <row r="108" spans="13:13" x14ac:dyDescent="0.2">
      <c r="M108" s="65"/>
    </row>
    <row r="109" spans="13:13" x14ac:dyDescent="0.2">
      <c r="M109" s="65"/>
    </row>
    <row r="110" spans="13:13" x14ac:dyDescent="0.2">
      <c r="M110" s="65"/>
    </row>
    <row r="111" spans="13:13" x14ac:dyDescent="0.2">
      <c r="M111" s="65"/>
    </row>
    <row r="112" spans="13:13" x14ac:dyDescent="0.2">
      <c r="M112" s="65"/>
    </row>
    <row r="113" spans="13:13" x14ac:dyDescent="0.2">
      <c r="M113" s="65"/>
    </row>
    <row r="114" spans="13:13" x14ac:dyDescent="0.2">
      <c r="M114" s="65"/>
    </row>
    <row r="115" spans="13:13" x14ac:dyDescent="0.2">
      <c r="M115" s="65"/>
    </row>
    <row r="116" spans="13:13" x14ac:dyDescent="0.2">
      <c r="M116" s="65"/>
    </row>
    <row r="117" spans="13:13" x14ac:dyDescent="0.2">
      <c r="M117" s="65"/>
    </row>
    <row r="118" spans="13:13" x14ac:dyDescent="0.2">
      <c r="M118" s="65"/>
    </row>
    <row r="119" spans="13:13" x14ac:dyDescent="0.2">
      <c r="M119" s="65"/>
    </row>
    <row r="120" spans="13:13" x14ac:dyDescent="0.2">
      <c r="M120" s="65"/>
    </row>
    <row r="121" spans="13:13" x14ac:dyDescent="0.2">
      <c r="M121" s="65"/>
    </row>
    <row r="122" spans="13:13" x14ac:dyDescent="0.2">
      <c r="M122" s="65"/>
    </row>
    <row r="123" spans="13:13" x14ac:dyDescent="0.2">
      <c r="M123" s="65"/>
    </row>
    <row r="124" spans="13:13" x14ac:dyDescent="0.2">
      <c r="M124" s="65"/>
    </row>
    <row r="125" spans="13:13" x14ac:dyDescent="0.2">
      <c r="M125" s="65"/>
    </row>
    <row r="126" spans="13:13" x14ac:dyDescent="0.2">
      <c r="M126" s="65"/>
    </row>
    <row r="127" spans="13:13" x14ac:dyDescent="0.2">
      <c r="M127" s="65"/>
    </row>
    <row r="128" spans="13:13" x14ac:dyDescent="0.2">
      <c r="M128" s="65"/>
    </row>
    <row r="129" spans="13:13" x14ac:dyDescent="0.2">
      <c r="M129" s="65"/>
    </row>
    <row r="130" spans="13:13" x14ac:dyDescent="0.2">
      <c r="M130" s="65"/>
    </row>
    <row r="131" spans="13:13" x14ac:dyDescent="0.2">
      <c r="M131" s="65"/>
    </row>
    <row r="132" spans="13:13" x14ac:dyDescent="0.2">
      <c r="M132" s="65"/>
    </row>
    <row r="133" spans="13:13" x14ac:dyDescent="0.2">
      <c r="M133" s="65"/>
    </row>
    <row r="134" spans="13:13" x14ac:dyDescent="0.2">
      <c r="M134" s="65"/>
    </row>
    <row r="135" spans="13:13" x14ac:dyDescent="0.2">
      <c r="M135" s="65"/>
    </row>
    <row r="136" spans="13:13" x14ac:dyDescent="0.2">
      <c r="M136" s="65"/>
    </row>
    <row r="137" spans="13:13" x14ac:dyDescent="0.2">
      <c r="M137" s="65"/>
    </row>
    <row r="138" spans="13:13" x14ac:dyDescent="0.2">
      <c r="M138" s="65"/>
    </row>
    <row r="139" spans="13:13" x14ac:dyDescent="0.2">
      <c r="M139" s="65"/>
    </row>
    <row r="140" spans="13:13" x14ac:dyDescent="0.2">
      <c r="M140" s="65"/>
    </row>
    <row r="141" spans="13:13" x14ac:dyDescent="0.2">
      <c r="M141" s="65"/>
    </row>
    <row r="142" spans="13:13" x14ac:dyDescent="0.2">
      <c r="M142" s="65"/>
    </row>
    <row r="143" spans="13:13" x14ac:dyDescent="0.2">
      <c r="M143" s="65"/>
    </row>
    <row r="144" spans="13:13" x14ac:dyDescent="0.2">
      <c r="M144" s="65"/>
    </row>
    <row r="145" spans="13:13" x14ac:dyDescent="0.2">
      <c r="M145" s="65"/>
    </row>
    <row r="146" spans="13:13" x14ac:dyDescent="0.2">
      <c r="M146" s="65"/>
    </row>
    <row r="147" spans="13:13" x14ac:dyDescent="0.2">
      <c r="M147" s="65"/>
    </row>
    <row r="148" spans="13:13" x14ac:dyDescent="0.2">
      <c r="M148" s="65"/>
    </row>
    <row r="149" spans="13:13" x14ac:dyDescent="0.2">
      <c r="M149" s="65"/>
    </row>
    <row r="150" spans="13:13" x14ac:dyDescent="0.2">
      <c r="M150" s="65"/>
    </row>
    <row r="151" spans="13:13" x14ac:dyDescent="0.2">
      <c r="M151" s="65"/>
    </row>
    <row r="152" spans="13:13" x14ac:dyDescent="0.2">
      <c r="M152" s="65"/>
    </row>
    <row r="153" spans="13:13" x14ac:dyDescent="0.2">
      <c r="M153" s="65"/>
    </row>
    <row r="154" spans="13:13" x14ac:dyDescent="0.2">
      <c r="M154" s="65"/>
    </row>
    <row r="155" spans="13:13" x14ac:dyDescent="0.2">
      <c r="M155" s="65"/>
    </row>
    <row r="156" spans="13:13" x14ac:dyDescent="0.2">
      <c r="M156" s="65"/>
    </row>
    <row r="157" spans="13:13" x14ac:dyDescent="0.2">
      <c r="M157" s="65"/>
    </row>
    <row r="158" spans="13:13" x14ac:dyDescent="0.2">
      <c r="M158" s="65"/>
    </row>
    <row r="159" spans="13:13" x14ac:dyDescent="0.2">
      <c r="M159" s="65"/>
    </row>
    <row r="160" spans="13:13" x14ac:dyDescent="0.2">
      <c r="M160" s="65"/>
    </row>
    <row r="161" spans="13:13" x14ac:dyDescent="0.2">
      <c r="M161" s="65"/>
    </row>
    <row r="162" spans="13:13" x14ac:dyDescent="0.2">
      <c r="M162" s="65"/>
    </row>
    <row r="163" spans="13:13" x14ac:dyDescent="0.2">
      <c r="M163" s="65"/>
    </row>
    <row r="164" spans="13:13" x14ac:dyDescent="0.2">
      <c r="M164" s="65"/>
    </row>
    <row r="165" spans="13:13" x14ac:dyDescent="0.2">
      <c r="M165" s="65"/>
    </row>
    <row r="166" spans="13:13" x14ac:dyDescent="0.2">
      <c r="M166" s="65"/>
    </row>
    <row r="167" spans="13:13" x14ac:dyDescent="0.2">
      <c r="M167" s="65"/>
    </row>
    <row r="168" spans="13:13" x14ac:dyDescent="0.2">
      <c r="M168" s="65"/>
    </row>
    <row r="169" spans="13:13" x14ac:dyDescent="0.2">
      <c r="M169" s="65"/>
    </row>
    <row r="170" spans="13:13" x14ac:dyDescent="0.2">
      <c r="M170" s="65"/>
    </row>
    <row r="171" spans="13:13" x14ac:dyDescent="0.2">
      <c r="M171" s="65"/>
    </row>
    <row r="172" spans="13:13" x14ac:dyDescent="0.2">
      <c r="M172" s="65"/>
    </row>
    <row r="173" spans="13:13" x14ac:dyDescent="0.2">
      <c r="M173" s="65"/>
    </row>
    <row r="174" spans="13:13" x14ac:dyDescent="0.2">
      <c r="M174" s="65"/>
    </row>
    <row r="175" spans="13:13" x14ac:dyDescent="0.2">
      <c r="M175" s="65"/>
    </row>
    <row r="176" spans="13:13" x14ac:dyDescent="0.2">
      <c r="M176" s="65"/>
    </row>
    <row r="177" spans="13:13" x14ac:dyDescent="0.2">
      <c r="M177" s="65"/>
    </row>
    <row r="178" spans="13:13" x14ac:dyDescent="0.2">
      <c r="M178" s="65"/>
    </row>
    <row r="179" spans="13:13" x14ac:dyDescent="0.2">
      <c r="M179" s="65"/>
    </row>
    <row r="180" spans="13:13" x14ac:dyDescent="0.2">
      <c r="M180" s="65"/>
    </row>
    <row r="181" spans="13:13" x14ac:dyDescent="0.2">
      <c r="M181" s="65"/>
    </row>
    <row r="182" spans="13:13" x14ac:dyDescent="0.2">
      <c r="M182" s="65"/>
    </row>
    <row r="183" spans="13:13" x14ac:dyDescent="0.2">
      <c r="M183" s="65"/>
    </row>
    <row r="184" spans="13:13" x14ac:dyDescent="0.2">
      <c r="M184" s="65"/>
    </row>
    <row r="185" spans="13:13" x14ac:dyDescent="0.2">
      <c r="M185" s="65"/>
    </row>
    <row r="186" spans="13:13" x14ac:dyDescent="0.2">
      <c r="M186" s="65"/>
    </row>
    <row r="187" spans="13:13" x14ac:dyDescent="0.2">
      <c r="M187" s="65"/>
    </row>
    <row r="188" spans="13:13" x14ac:dyDescent="0.2">
      <c r="M188" s="65"/>
    </row>
    <row r="189" spans="13:13" x14ac:dyDescent="0.2">
      <c r="M189" s="65"/>
    </row>
    <row r="190" spans="13:13" x14ac:dyDescent="0.2">
      <c r="M190" s="65"/>
    </row>
    <row r="191" spans="13:13" x14ac:dyDescent="0.2">
      <c r="M191" s="65"/>
    </row>
    <row r="192" spans="13:13" x14ac:dyDescent="0.2">
      <c r="M192" s="65"/>
    </row>
    <row r="193" spans="13:13" x14ac:dyDescent="0.2">
      <c r="M193" s="65"/>
    </row>
    <row r="194" spans="13:13" x14ac:dyDescent="0.2">
      <c r="M194" s="65"/>
    </row>
    <row r="195" spans="13:13" x14ac:dyDescent="0.2">
      <c r="M195" s="65"/>
    </row>
    <row r="196" spans="13:13" x14ac:dyDescent="0.2">
      <c r="M196" s="65"/>
    </row>
    <row r="197" spans="13:13" x14ac:dyDescent="0.2">
      <c r="M197" s="65"/>
    </row>
    <row r="198" spans="13:13" x14ac:dyDescent="0.2">
      <c r="M198" s="65"/>
    </row>
    <row r="199" spans="13:13" x14ac:dyDescent="0.2">
      <c r="M199" s="65"/>
    </row>
    <row r="200" spans="13:13" x14ac:dyDescent="0.2">
      <c r="M200" s="65"/>
    </row>
    <row r="201" spans="13:13" x14ac:dyDescent="0.2">
      <c r="M201" s="65"/>
    </row>
    <row r="202" spans="13:13" x14ac:dyDescent="0.2">
      <c r="M202" s="65"/>
    </row>
    <row r="203" spans="13:13" x14ac:dyDescent="0.2">
      <c r="M203" s="65"/>
    </row>
    <row r="204" spans="13:13" x14ac:dyDescent="0.2">
      <c r="M204" s="65"/>
    </row>
    <row r="205" spans="13:13" x14ac:dyDescent="0.2">
      <c r="M205" s="65"/>
    </row>
    <row r="206" spans="13:13" x14ac:dyDescent="0.2">
      <c r="M206" s="65"/>
    </row>
    <row r="207" spans="13:13" x14ac:dyDescent="0.2">
      <c r="M207" s="65"/>
    </row>
    <row r="208" spans="13:13" x14ac:dyDescent="0.2">
      <c r="M208" s="65"/>
    </row>
    <row r="209" spans="13:13" x14ac:dyDescent="0.2">
      <c r="M209" s="65"/>
    </row>
    <row r="210" spans="13:13" x14ac:dyDescent="0.2">
      <c r="M210" s="65"/>
    </row>
    <row r="211" spans="13:13" x14ac:dyDescent="0.2">
      <c r="M211" s="65"/>
    </row>
    <row r="212" spans="13:13" x14ac:dyDescent="0.2">
      <c r="M212" s="65"/>
    </row>
    <row r="213" spans="13:13" x14ac:dyDescent="0.2">
      <c r="M213" s="65"/>
    </row>
    <row r="214" spans="13:13" x14ac:dyDescent="0.2">
      <c r="M214" s="65"/>
    </row>
    <row r="215" spans="13:13" x14ac:dyDescent="0.2">
      <c r="M215" s="65"/>
    </row>
    <row r="216" spans="13:13" x14ac:dyDescent="0.2">
      <c r="M216" s="65"/>
    </row>
    <row r="217" spans="13:13" x14ac:dyDescent="0.2">
      <c r="M217" s="65"/>
    </row>
    <row r="218" spans="13:13" x14ac:dyDescent="0.2">
      <c r="M218" s="65"/>
    </row>
    <row r="219" spans="13:13" x14ac:dyDescent="0.2">
      <c r="M219" s="65"/>
    </row>
    <row r="220" spans="13:13" x14ac:dyDescent="0.2">
      <c r="M220" s="65"/>
    </row>
    <row r="221" spans="13:13" x14ac:dyDescent="0.2">
      <c r="M221" s="65"/>
    </row>
    <row r="222" spans="13:13" x14ac:dyDescent="0.2">
      <c r="M222" s="65"/>
    </row>
    <row r="223" spans="13:13" x14ac:dyDescent="0.2">
      <c r="M223" s="65"/>
    </row>
    <row r="224" spans="13:13" x14ac:dyDescent="0.2">
      <c r="M224" s="65"/>
    </row>
    <row r="225" spans="13:13" x14ac:dyDescent="0.2">
      <c r="M225" s="65"/>
    </row>
    <row r="226" spans="13:13" x14ac:dyDescent="0.2">
      <c r="M226" s="65"/>
    </row>
    <row r="227" spans="13:13" x14ac:dyDescent="0.2">
      <c r="M227" s="65"/>
    </row>
    <row r="228" spans="13:13" x14ac:dyDescent="0.2">
      <c r="M228" s="65"/>
    </row>
    <row r="229" spans="13:13" x14ac:dyDescent="0.2">
      <c r="M229" s="65"/>
    </row>
    <row r="230" spans="13:13" x14ac:dyDescent="0.2">
      <c r="M230" s="65"/>
    </row>
    <row r="231" spans="13:13" x14ac:dyDescent="0.2">
      <c r="M231" s="65"/>
    </row>
    <row r="232" spans="13:13" x14ac:dyDescent="0.2">
      <c r="M232" s="65"/>
    </row>
    <row r="233" spans="13:13" x14ac:dyDescent="0.2">
      <c r="M233" s="65"/>
    </row>
    <row r="234" spans="13:13" x14ac:dyDescent="0.2">
      <c r="M234" s="65"/>
    </row>
    <row r="235" spans="13:13" x14ac:dyDescent="0.2">
      <c r="M235" s="65"/>
    </row>
    <row r="236" spans="13:13" x14ac:dyDescent="0.2">
      <c r="M236" s="65"/>
    </row>
    <row r="237" spans="13:13" x14ac:dyDescent="0.2">
      <c r="M237" s="65"/>
    </row>
    <row r="238" spans="13:13" x14ac:dyDescent="0.2">
      <c r="M238" s="65"/>
    </row>
    <row r="239" spans="13:13" x14ac:dyDescent="0.2">
      <c r="M239" s="65"/>
    </row>
    <row r="240" spans="13:13" x14ac:dyDescent="0.2">
      <c r="M240" s="65"/>
    </row>
    <row r="241" spans="13:13" x14ac:dyDescent="0.2">
      <c r="M241" s="65"/>
    </row>
    <row r="242" spans="13:13" x14ac:dyDescent="0.2">
      <c r="M242" s="65"/>
    </row>
    <row r="243" spans="13:13" x14ac:dyDescent="0.2">
      <c r="M243" s="65"/>
    </row>
    <row r="244" spans="13:13" x14ac:dyDescent="0.2">
      <c r="M244" s="65"/>
    </row>
    <row r="245" spans="13:13" x14ac:dyDescent="0.2">
      <c r="M245" s="65"/>
    </row>
    <row r="246" spans="13:13" x14ac:dyDescent="0.2">
      <c r="M246" s="65"/>
    </row>
    <row r="247" spans="13:13" x14ac:dyDescent="0.2">
      <c r="M247" s="65"/>
    </row>
    <row r="248" spans="13:13" x14ac:dyDescent="0.2">
      <c r="M248" s="65"/>
    </row>
    <row r="249" spans="13:13" x14ac:dyDescent="0.2">
      <c r="M249" s="65"/>
    </row>
    <row r="250" spans="13:13" x14ac:dyDescent="0.2">
      <c r="M250" s="65"/>
    </row>
    <row r="251" spans="13:13" x14ac:dyDescent="0.2">
      <c r="M251" s="65"/>
    </row>
    <row r="252" spans="13:13" x14ac:dyDescent="0.2">
      <c r="M252" s="65"/>
    </row>
    <row r="253" spans="13:13" x14ac:dyDescent="0.2">
      <c r="M253" s="65"/>
    </row>
    <row r="254" spans="13:13" x14ac:dyDescent="0.2">
      <c r="M254" s="65"/>
    </row>
    <row r="255" spans="13:13" x14ac:dyDescent="0.2">
      <c r="M255" s="65"/>
    </row>
    <row r="256" spans="13:13" x14ac:dyDescent="0.2">
      <c r="M256" s="65"/>
    </row>
    <row r="257" spans="13:13" x14ac:dyDescent="0.2">
      <c r="M257" s="65"/>
    </row>
    <row r="258" spans="13:13" x14ac:dyDescent="0.2">
      <c r="M258" s="65"/>
    </row>
    <row r="259" spans="13:13" x14ac:dyDescent="0.2">
      <c r="M259" s="65"/>
    </row>
    <row r="260" spans="13:13" x14ac:dyDescent="0.2">
      <c r="M260" s="65"/>
    </row>
    <row r="261" spans="13:13" x14ac:dyDescent="0.2">
      <c r="M261" s="65"/>
    </row>
    <row r="262" spans="13:13" x14ac:dyDescent="0.2">
      <c r="M262" s="65"/>
    </row>
    <row r="263" spans="13:13" x14ac:dyDescent="0.2">
      <c r="M263" s="65"/>
    </row>
    <row r="264" spans="13:13" x14ac:dyDescent="0.2">
      <c r="M264" s="65"/>
    </row>
    <row r="265" spans="13:13" x14ac:dyDescent="0.2">
      <c r="M265" s="65"/>
    </row>
    <row r="266" spans="13:13" x14ac:dyDescent="0.2">
      <c r="M266" s="65"/>
    </row>
    <row r="267" spans="13:13" x14ac:dyDescent="0.2">
      <c r="M267" s="65"/>
    </row>
    <row r="268" spans="13:13" x14ac:dyDescent="0.2">
      <c r="M268" s="65"/>
    </row>
    <row r="269" spans="13:13" x14ac:dyDescent="0.2">
      <c r="M269" s="65"/>
    </row>
    <row r="270" spans="13:13" x14ac:dyDescent="0.2">
      <c r="M270" s="65"/>
    </row>
    <row r="271" spans="13:13" x14ac:dyDescent="0.2">
      <c r="M271" s="65"/>
    </row>
    <row r="272" spans="13:13" x14ac:dyDescent="0.2">
      <c r="M272" s="65"/>
    </row>
    <row r="273" spans="13:13" x14ac:dyDescent="0.2">
      <c r="M273" s="65"/>
    </row>
    <row r="274" spans="13:13" x14ac:dyDescent="0.2">
      <c r="M274" s="65"/>
    </row>
    <row r="275" spans="13:13" x14ac:dyDescent="0.2">
      <c r="M275" s="65"/>
    </row>
    <row r="276" spans="13:13" x14ac:dyDescent="0.2">
      <c r="M276" s="65"/>
    </row>
    <row r="277" spans="13:13" x14ac:dyDescent="0.2">
      <c r="M277" s="65"/>
    </row>
    <row r="278" spans="13:13" x14ac:dyDescent="0.2">
      <c r="M278" s="65"/>
    </row>
    <row r="279" spans="13:13" x14ac:dyDescent="0.2">
      <c r="M279" s="65"/>
    </row>
    <row r="280" spans="13:13" x14ac:dyDescent="0.2">
      <c r="M280" s="65"/>
    </row>
    <row r="281" spans="13:13" x14ac:dyDescent="0.2">
      <c r="M281" s="65"/>
    </row>
    <row r="282" spans="13:13" x14ac:dyDescent="0.2">
      <c r="M282" s="65"/>
    </row>
    <row r="283" spans="13:13" x14ac:dyDescent="0.2">
      <c r="M283" s="65"/>
    </row>
    <row r="284" spans="13:13" x14ac:dyDescent="0.2">
      <c r="M284" s="65"/>
    </row>
    <row r="285" spans="13:13" x14ac:dyDescent="0.2">
      <c r="M285" s="65"/>
    </row>
    <row r="286" spans="13:13" x14ac:dyDescent="0.2">
      <c r="M286" s="65"/>
    </row>
    <row r="287" spans="13:13" x14ac:dyDescent="0.2">
      <c r="M287" s="65"/>
    </row>
    <row r="288" spans="13:13" x14ac:dyDescent="0.2">
      <c r="M288" s="65"/>
    </row>
    <row r="289" spans="13:13" x14ac:dyDescent="0.2">
      <c r="M289" s="65"/>
    </row>
    <row r="290" spans="13:13" x14ac:dyDescent="0.2">
      <c r="M290" s="65"/>
    </row>
    <row r="291" spans="13:13" x14ac:dyDescent="0.2">
      <c r="M291" s="65"/>
    </row>
    <row r="292" spans="13:13" x14ac:dyDescent="0.2">
      <c r="M292" s="65"/>
    </row>
    <row r="293" spans="13:13" x14ac:dyDescent="0.2">
      <c r="M293" s="65"/>
    </row>
    <row r="294" spans="13:13" x14ac:dyDescent="0.2">
      <c r="M294" s="65"/>
    </row>
    <row r="295" spans="13:13" x14ac:dyDescent="0.2">
      <c r="M295" s="65"/>
    </row>
    <row r="296" spans="13:13" x14ac:dyDescent="0.2">
      <c r="M296" s="65"/>
    </row>
    <row r="297" spans="13:13" x14ac:dyDescent="0.2">
      <c r="M297" s="65"/>
    </row>
    <row r="298" spans="13:13" x14ac:dyDescent="0.2">
      <c r="M298" s="65"/>
    </row>
    <row r="299" spans="13:13" x14ac:dyDescent="0.2">
      <c r="M299" s="65"/>
    </row>
    <row r="300" spans="13:13" x14ac:dyDescent="0.2">
      <c r="M300" s="65"/>
    </row>
    <row r="301" spans="13:13" x14ac:dyDescent="0.2">
      <c r="M301" s="65"/>
    </row>
    <row r="302" spans="13:13" x14ac:dyDescent="0.2">
      <c r="M302" s="65"/>
    </row>
    <row r="303" spans="13:13" x14ac:dyDescent="0.2">
      <c r="M303" s="65"/>
    </row>
    <row r="304" spans="13:13" x14ac:dyDescent="0.2">
      <c r="M304" s="65"/>
    </row>
    <row r="305" spans="13:13" x14ac:dyDescent="0.2">
      <c r="M305" s="65"/>
    </row>
    <row r="306" spans="13:13" x14ac:dyDescent="0.2">
      <c r="M306" s="65"/>
    </row>
    <row r="307" spans="13:13" x14ac:dyDescent="0.2">
      <c r="M307" s="65"/>
    </row>
    <row r="308" spans="13:13" x14ac:dyDescent="0.2">
      <c r="M308" s="65"/>
    </row>
    <row r="309" spans="13:13" x14ac:dyDescent="0.2">
      <c r="M309" s="65"/>
    </row>
    <row r="310" spans="13:13" x14ac:dyDescent="0.2">
      <c r="M310" s="65"/>
    </row>
    <row r="311" spans="13:13" x14ac:dyDescent="0.2">
      <c r="M311" s="65"/>
    </row>
    <row r="312" spans="13:13" x14ac:dyDescent="0.2">
      <c r="M312" s="65"/>
    </row>
    <row r="313" spans="13:13" x14ac:dyDescent="0.2">
      <c r="M313" s="65"/>
    </row>
    <row r="314" spans="13:13" x14ac:dyDescent="0.2">
      <c r="M314" s="65"/>
    </row>
    <row r="315" spans="13:13" x14ac:dyDescent="0.2">
      <c r="M315" s="65"/>
    </row>
    <row r="316" spans="13:13" x14ac:dyDescent="0.2">
      <c r="M316" s="65"/>
    </row>
    <row r="317" spans="13:13" x14ac:dyDescent="0.2">
      <c r="M317" s="65"/>
    </row>
    <row r="318" spans="13:13" x14ac:dyDescent="0.2">
      <c r="M318" s="65"/>
    </row>
    <row r="319" spans="13:13" x14ac:dyDescent="0.2">
      <c r="M319" s="65"/>
    </row>
    <row r="320" spans="13:13" x14ac:dyDescent="0.2">
      <c r="M320" s="65"/>
    </row>
    <row r="321" spans="13:13" x14ac:dyDescent="0.2">
      <c r="M321" s="65"/>
    </row>
    <row r="322" spans="13:13" x14ac:dyDescent="0.2">
      <c r="M322" s="65"/>
    </row>
    <row r="323" spans="13:13" x14ac:dyDescent="0.2">
      <c r="M323" s="65"/>
    </row>
    <row r="324" spans="13:13" x14ac:dyDescent="0.2">
      <c r="M324" s="65"/>
    </row>
    <row r="325" spans="13:13" x14ac:dyDescent="0.2">
      <c r="M325" s="65"/>
    </row>
    <row r="326" spans="13:13" x14ac:dyDescent="0.2">
      <c r="M326" s="65"/>
    </row>
    <row r="327" spans="13:13" x14ac:dyDescent="0.2">
      <c r="M327" s="65"/>
    </row>
    <row r="328" spans="13:13" x14ac:dyDescent="0.2">
      <c r="M328" s="65"/>
    </row>
    <row r="329" spans="13:13" x14ac:dyDescent="0.2">
      <c r="M329" s="65"/>
    </row>
    <row r="330" spans="13:13" x14ac:dyDescent="0.2">
      <c r="M330" s="65"/>
    </row>
    <row r="331" spans="13:13" x14ac:dyDescent="0.2">
      <c r="M331" s="65"/>
    </row>
    <row r="332" spans="13:13" x14ac:dyDescent="0.2">
      <c r="M332" s="65"/>
    </row>
    <row r="333" spans="13:13" x14ac:dyDescent="0.2">
      <c r="M333" s="65"/>
    </row>
    <row r="334" spans="13:13" x14ac:dyDescent="0.2">
      <c r="M334" s="65"/>
    </row>
    <row r="335" spans="13:13" x14ac:dyDescent="0.2">
      <c r="M335" s="65"/>
    </row>
    <row r="336" spans="13:13" x14ac:dyDescent="0.2">
      <c r="M336" s="65"/>
    </row>
    <row r="337" spans="13:13" x14ac:dyDescent="0.2">
      <c r="M337" s="65"/>
    </row>
    <row r="338" spans="13:13" x14ac:dyDescent="0.2">
      <c r="M338" s="65"/>
    </row>
    <row r="339" spans="13:13" x14ac:dyDescent="0.2">
      <c r="M339" s="65"/>
    </row>
    <row r="340" spans="13:13" x14ac:dyDescent="0.2">
      <c r="M340" s="65"/>
    </row>
    <row r="341" spans="13:13" x14ac:dyDescent="0.2">
      <c r="M341" s="65"/>
    </row>
    <row r="342" spans="13:13" x14ac:dyDescent="0.2">
      <c r="M342" s="65"/>
    </row>
    <row r="343" spans="13:13" x14ac:dyDescent="0.2">
      <c r="M343" s="65"/>
    </row>
    <row r="344" spans="13:13" x14ac:dyDescent="0.2">
      <c r="M344" s="65"/>
    </row>
    <row r="345" spans="13:13" x14ac:dyDescent="0.2">
      <c r="M345" s="65"/>
    </row>
    <row r="346" spans="13:13" x14ac:dyDescent="0.2">
      <c r="M346" s="65"/>
    </row>
    <row r="347" spans="13:13" x14ac:dyDescent="0.2">
      <c r="M347" s="65"/>
    </row>
    <row r="348" spans="13:13" x14ac:dyDescent="0.2">
      <c r="M348" s="65"/>
    </row>
    <row r="349" spans="13:13" x14ac:dyDescent="0.2">
      <c r="M349" s="65"/>
    </row>
    <row r="350" spans="13:13" x14ac:dyDescent="0.2">
      <c r="M350" s="65"/>
    </row>
    <row r="351" spans="13:13" x14ac:dyDescent="0.2">
      <c r="M351" s="65"/>
    </row>
    <row r="352" spans="13:13" x14ac:dyDescent="0.2">
      <c r="M352" s="65"/>
    </row>
    <row r="353" spans="13:13" x14ac:dyDescent="0.2">
      <c r="M353" s="65"/>
    </row>
    <row r="354" spans="13:13" x14ac:dyDescent="0.2">
      <c r="M354" s="65"/>
    </row>
    <row r="355" spans="13:13" x14ac:dyDescent="0.2">
      <c r="M355" s="65"/>
    </row>
    <row r="356" spans="13:13" x14ac:dyDescent="0.2">
      <c r="M356" s="65"/>
    </row>
    <row r="357" spans="13:13" x14ac:dyDescent="0.2">
      <c r="M357" s="65"/>
    </row>
    <row r="358" spans="13:13" x14ac:dyDescent="0.2">
      <c r="M358" s="65"/>
    </row>
    <row r="359" spans="13:13" x14ac:dyDescent="0.2">
      <c r="M359" s="65"/>
    </row>
    <row r="360" spans="13:13" x14ac:dyDescent="0.2">
      <c r="M360" s="65"/>
    </row>
    <row r="361" spans="13:13" x14ac:dyDescent="0.2">
      <c r="M361" s="65"/>
    </row>
    <row r="362" spans="13:13" x14ac:dyDescent="0.2">
      <c r="M362" s="65"/>
    </row>
    <row r="363" spans="13:13" x14ac:dyDescent="0.2">
      <c r="M363" s="65"/>
    </row>
    <row r="364" spans="13:13" x14ac:dyDescent="0.2">
      <c r="M364" s="65"/>
    </row>
    <row r="365" spans="13:13" x14ac:dyDescent="0.2">
      <c r="M365" s="65"/>
    </row>
    <row r="366" spans="13:13" x14ac:dyDescent="0.2">
      <c r="M366" s="65"/>
    </row>
    <row r="367" spans="13:13" x14ac:dyDescent="0.2">
      <c r="M367" s="65"/>
    </row>
    <row r="368" spans="13:13" x14ac:dyDescent="0.2">
      <c r="M368" s="65"/>
    </row>
    <row r="369" spans="13:13" x14ac:dyDescent="0.2">
      <c r="M369" s="65"/>
    </row>
    <row r="370" spans="13:13" x14ac:dyDescent="0.2">
      <c r="M370" s="65"/>
    </row>
    <row r="371" spans="13:13" x14ac:dyDescent="0.2">
      <c r="M371" s="65"/>
    </row>
    <row r="372" spans="13:13" x14ac:dyDescent="0.2">
      <c r="M372" s="65"/>
    </row>
    <row r="373" spans="13:13" x14ac:dyDescent="0.2">
      <c r="M373" s="65"/>
    </row>
    <row r="374" spans="13:13" x14ac:dyDescent="0.2">
      <c r="M374" s="65"/>
    </row>
    <row r="375" spans="13:13" x14ac:dyDescent="0.2">
      <c r="M375" s="65"/>
    </row>
    <row r="376" spans="13:13" x14ac:dyDescent="0.2">
      <c r="M376" s="65"/>
    </row>
    <row r="377" spans="13:13" x14ac:dyDescent="0.2">
      <c r="M377" s="65"/>
    </row>
    <row r="378" spans="13:13" x14ac:dyDescent="0.2">
      <c r="M378" s="65"/>
    </row>
    <row r="379" spans="13:13" x14ac:dyDescent="0.2">
      <c r="M379" s="65"/>
    </row>
    <row r="380" spans="13:13" x14ac:dyDescent="0.2">
      <c r="M380" s="65"/>
    </row>
    <row r="381" spans="13:13" x14ac:dyDescent="0.2">
      <c r="M381" s="65"/>
    </row>
    <row r="382" spans="13:13" x14ac:dyDescent="0.2">
      <c r="M382" s="65"/>
    </row>
    <row r="383" spans="13:13" x14ac:dyDescent="0.2">
      <c r="M383" s="65"/>
    </row>
    <row r="384" spans="13:13" x14ac:dyDescent="0.2">
      <c r="M384" s="65"/>
    </row>
    <row r="385" spans="13:13" x14ac:dyDescent="0.2">
      <c r="M385" s="65"/>
    </row>
    <row r="386" spans="13:13" x14ac:dyDescent="0.2">
      <c r="M386" s="65"/>
    </row>
    <row r="387" spans="13:13" x14ac:dyDescent="0.2">
      <c r="M387" s="65"/>
    </row>
    <row r="388" spans="13:13" x14ac:dyDescent="0.2">
      <c r="M388" s="65"/>
    </row>
    <row r="389" spans="13:13" x14ac:dyDescent="0.2">
      <c r="M389" s="65"/>
    </row>
    <row r="390" spans="13:13" x14ac:dyDescent="0.2">
      <c r="M390" s="65"/>
    </row>
    <row r="391" spans="13:13" x14ac:dyDescent="0.2">
      <c r="M391" s="65"/>
    </row>
    <row r="392" spans="13:13" x14ac:dyDescent="0.2">
      <c r="M392" s="65"/>
    </row>
    <row r="393" spans="13:13" x14ac:dyDescent="0.2">
      <c r="M393" s="65"/>
    </row>
    <row r="394" spans="13:13" x14ac:dyDescent="0.2">
      <c r="M394" s="65"/>
    </row>
    <row r="395" spans="13:13" x14ac:dyDescent="0.2">
      <c r="M395" s="65"/>
    </row>
    <row r="396" spans="13:13" x14ac:dyDescent="0.2">
      <c r="M396" s="65"/>
    </row>
    <row r="397" spans="13:13" x14ac:dyDescent="0.2">
      <c r="M397" s="65"/>
    </row>
    <row r="398" spans="13:13" x14ac:dyDescent="0.2">
      <c r="M398" s="65"/>
    </row>
    <row r="399" spans="13:13" x14ac:dyDescent="0.2">
      <c r="M399" s="65"/>
    </row>
    <row r="400" spans="13:13" x14ac:dyDescent="0.2">
      <c r="M400" s="65"/>
    </row>
    <row r="401" spans="13:13" x14ac:dyDescent="0.2">
      <c r="M401" s="65"/>
    </row>
    <row r="402" spans="13:13" x14ac:dyDescent="0.2">
      <c r="M402" s="65"/>
    </row>
    <row r="403" spans="13:13" x14ac:dyDescent="0.2">
      <c r="M403" s="65"/>
    </row>
    <row r="404" spans="13:13" x14ac:dyDescent="0.2">
      <c r="M404" s="65"/>
    </row>
    <row r="405" spans="13:13" x14ac:dyDescent="0.2">
      <c r="M405" s="65"/>
    </row>
    <row r="406" spans="13:13" x14ac:dyDescent="0.2">
      <c r="M406" s="65"/>
    </row>
    <row r="407" spans="13:13" x14ac:dyDescent="0.2">
      <c r="M407" s="65"/>
    </row>
    <row r="408" spans="13:13" x14ac:dyDescent="0.2">
      <c r="M408" s="65"/>
    </row>
    <row r="409" spans="13:13" x14ac:dyDescent="0.2">
      <c r="M409" s="65"/>
    </row>
    <row r="410" spans="13:13" x14ac:dyDescent="0.2">
      <c r="M410" s="65"/>
    </row>
    <row r="411" spans="13:13" x14ac:dyDescent="0.2">
      <c r="M411" s="65"/>
    </row>
    <row r="412" spans="13:13" x14ac:dyDescent="0.2">
      <c r="M412" s="65"/>
    </row>
    <row r="413" spans="13:13" x14ac:dyDescent="0.2">
      <c r="M413" s="65"/>
    </row>
    <row r="414" spans="13:13" x14ac:dyDescent="0.2">
      <c r="M414" s="65"/>
    </row>
    <row r="415" spans="13:13" x14ac:dyDescent="0.2">
      <c r="M415" s="65"/>
    </row>
    <row r="416" spans="13:13" x14ac:dyDescent="0.2">
      <c r="M416" s="65"/>
    </row>
    <row r="417" spans="13:13" x14ac:dyDescent="0.2">
      <c r="M417" s="65"/>
    </row>
    <row r="418" spans="13:13" x14ac:dyDescent="0.2">
      <c r="M418" s="65"/>
    </row>
    <row r="419" spans="13:13" x14ac:dyDescent="0.2">
      <c r="M419" s="65"/>
    </row>
    <row r="420" spans="13:13" x14ac:dyDescent="0.2">
      <c r="M420" s="65"/>
    </row>
    <row r="421" spans="13:13" x14ac:dyDescent="0.2">
      <c r="M421" s="65"/>
    </row>
    <row r="422" spans="13:13" x14ac:dyDescent="0.2">
      <c r="M422" s="65"/>
    </row>
    <row r="423" spans="13:13" x14ac:dyDescent="0.2">
      <c r="M423" s="65"/>
    </row>
    <row r="424" spans="13:13" x14ac:dyDescent="0.2">
      <c r="M424" s="65"/>
    </row>
    <row r="425" spans="13:13" x14ac:dyDescent="0.2">
      <c r="M425" s="65"/>
    </row>
    <row r="426" spans="13:13" x14ac:dyDescent="0.2">
      <c r="M426" s="65"/>
    </row>
    <row r="427" spans="13:13" x14ac:dyDescent="0.2">
      <c r="M427" s="65"/>
    </row>
    <row r="428" spans="13:13" x14ac:dyDescent="0.2">
      <c r="M428" s="65"/>
    </row>
    <row r="429" spans="13:13" x14ac:dyDescent="0.2">
      <c r="M429" s="65"/>
    </row>
    <row r="430" spans="13:13" x14ac:dyDescent="0.2">
      <c r="M430" s="65"/>
    </row>
    <row r="431" spans="13:13" x14ac:dyDescent="0.2">
      <c r="M431" s="65"/>
    </row>
    <row r="432" spans="13:13" x14ac:dyDescent="0.2">
      <c r="M432" s="65"/>
    </row>
    <row r="433" spans="13:13" x14ac:dyDescent="0.2">
      <c r="M433" s="65"/>
    </row>
    <row r="434" spans="13:13" x14ac:dyDescent="0.2">
      <c r="M434" s="65"/>
    </row>
    <row r="435" spans="13:13" x14ac:dyDescent="0.2">
      <c r="M435" s="65"/>
    </row>
    <row r="436" spans="13:13" x14ac:dyDescent="0.2">
      <c r="M436" s="65"/>
    </row>
    <row r="437" spans="13:13" x14ac:dyDescent="0.2">
      <c r="M437" s="65"/>
    </row>
    <row r="438" spans="13:13" x14ac:dyDescent="0.2">
      <c r="M438" s="65"/>
    </row>
    <row r="439" spans="13:13" x14ac:dyDescent="0.2">
      <c r="M439" s="65"/>
    </row>
    <row r="440" spans="13:13" x14ac:dyDescent="0.2">
      <c r="M440" s="65"/>
    </row>
    <row r="441" spans="13:13" x14ac:dyDescent="0.2">
      <c r="M441" s="65"/>
    </row>
    <row r="442" spans="13:13" x14ac:dyDescent="0.2">
      <c r="M442" s="65"/>
    </row>
    <row r="443" spans="13:13" x14ac:dyDescent="0.2">
      <c r="M443" s="65"/>
    </row>
    <row r="444" spans="13:13" x14ac:dyDescent="0.2">
      <c r="M444" s="65"/>
    </row>
    <row r="445" spans="13:13" x14ac:dyDescent="0.2">
      <c r="M445" s="65"/>
    </row>
    <row r="446" spans="13:13" x14ac:dyDescent="0.2">
      <c r="M446" s="65"/>
    </row>
    <row r="447" spans="13:13" x14ac:dyDescent="0.2">
      <c r="M447" s="65"/>
    </row>
    <row r="448" spans="13:13" x14ac:dyDescent="0.2">
      <c r="M448" s="65"/>
    </row>
    <row r="449" spans="13:13" x14ac:dyDescent="0.2">
      <c r="M449" s="65"/>
    </row>
    <row r="450" spans="13:13" x14ac:dyDescent="0.2">
      <c r="M450" s="65"/>
    </row>
    <row r="451" spans="13:13" x14ac:dyDescent="0.2">
      <c r="M451" s="65"/>
    </row>
    <row r="452" spans="13:13" x14ac:dyDescent="0.2">
      <c r="M452" s="65"/>
    </row>
    <row r="453" spans="13:13" x14ac:dyDescent="0.2">
      <c r="M453" s="65"/>
    </row>
    <row r="454" spans="13:13" x14ac:dyDescent="0.2">
      <c r="M454" s="65"/>
    </row>
    <row r="455" spans="13:13" x14ac:dyDescent="0.2">
      <c r="M455" s="65"/>
    </row>
    <row r="456" spans="13:13" x14ac:dyDescent="0.2">
      <c r="M456" s="65"/>
    </row>
    <row r="457" spans="13:13" x14ac:dyDescent="0.2">
      <c r="M457" s="65"/>
    </row>
    <row r="458" spans="13:13" x14ac:dyDescent="0.2">
      <c r="M458" s="65"/>
    </row>
    <row r="459" spans="13:13" x14ac:dyDescent="0.2">
      <c r="M459" s="65"/>
    </row>
    <row r="460" spans="13:13" x14ac:dyDescent="0.2">
      <c r="M460" s="65"/>
    </row>
    <row r="461" spans="13:13" x14ac:dyDescent="0.2">
      <c r="M461" s="65"/>
    </row>
    <row r="462" spans="13:13" x14ac:dyDescent="0.2">
      <c r="M462" s="65"/>
    </row>
    <row r="463" spans="13:13" x14ac:dyDescent="0.2">
      <c r="M463" s="65"/>
    </row>
    <row r="464" spans="13:13" x14ac:dyDescent="0.2">
      <c r="M464" s="65"/>
    </row>
    <row r="465" spans="13:13" x14ac:dyDescent="0.2">
      <c r="M465" s="65"/>
    </row>
    <row r="466" spans="13:13" x14ac:dyDescent="0.2">
      <c r="M466" s="65"/>
    </row>
    <row r="467" spans="13:13" x14ac:dyDescent="0.2">
      <c r="M467" s="65"/>
    </row>
    <row r="468" spans="13:13" x14ac:dyDescent="0.2">
      <c r="M468" s="65"/>
    </row>
    <row r="469" spans="13:13" x14ac:dyDescent="0.2">
      <c r="M469" s="65"/>
    </row>
    <row r="470" spans="13:13" x14ac:dyDescent="0.2">
      <c r="M470" s="65"/>
    </row>
    <row r="471" spans="13:13" x14ac:dyDescent="0.2">
      <c r="M471" s="65"/>
    </row>
    <row r="472" spans="13:13" x14ac:dyDescent="0.2">
      <c r="M472" s="65"/>
    </row>
    <row r="473" spans="13:13" x14ac:dyDescent="0.2">
      <c r="M473" s="65"/>
    </row>
    <row r="474" spans="13:13" x14ac:dyDescent="0.2">
      <c r="M474" s="65"/>
    </row>
    <row r="475" spans="13:13" x14ac:dyDescent="0.2">
      <c r="M475" s="65"/>
    </row>
    <row r="476" spans="13:13" x14ac:dyDescent="0.2">
      <c r="M476" s="65"/>
    </row>
    <row r="477" spans="13:13" x14ac:dyDescent="0.2">
      <c r="M477" s="65"/>
    </row>
    <row r="478" spans="13:13" x14ac:dyDescent="0.2">
      <c r="M478" s="65"/>
    </row>
    <row r="479" spans="13:13" x14ac:dyDescent="0.2">
      <c r="M479" s="65"/>
    </row>
    <row r="480" spans="13:13" x14ac:dyDescent="0.2">
      <c r="M480" s="65"/>
    </row>
    <row r="481" spans="13:13" x14ac:dyDescent="0.2">
      <c r="M481" s="65"/>
    </row>
    <row r="482" spans="13:13" x14ac:dyDescent="0.2">
      <c r="M482" s="65"/>
    </row>
    <row r="483" spans="13:13" x14ac:dyDescent="0.2">
      <c r="M483" s="65"/>
    </row>
    <row r="484" spans="13:13" x14ac:dyDescent="0.2">
      <c r="M484" s="65"/>
    </row>
    <row r="485" spans="13:13" x14ac:dyDescent="0.2">
      <c r="M485" s="65"/>
    </row>
    <row r="486" spans="13:13" x14ac:dyDescent="0.2">
      <c r="M486" s="65"/>
    </row>
    <row r="487" spans="13:13" x14ac:dyDescent="0.2">
      <c r="M487" s="65"/>
    </row>
    <row r="488" spans="13:13" x14ac:dyDescent="0.2">
      <c r="M488" s="65"/>
    </row>
    <row r="489" spans="13:13" x14ac:dyDescent="0.2">
      <c r="M489" s="65"/>
    </row>
    <row r="490" spans="13:13" x14ac:dyDescent="0.2">
      <c r="M490" s="65"/>
    </row>
    <row r="491" spans="13:13" x14ac:dyDescent="0.2">
      <c r="M491" s="65"/>
    </row>
    <row r="492" spans="13:13" x14ac:dyDescent="0.2">
      <c r="M492" s="65"/>
    </row>
    <row r="493" spans="13:13" x14ac:dyDescent="0.2">
      <c r="M493" s="65"/>
    </row>
    <row r="494" spans="13:13" x14ac:dyDescent="0.2">
      <c r="M494" s="65"/>
    </row>
    <row r="495" spans="13:13" x14ac:dyDescent="0.2">
      <c r="M495" s="65"/>
    </row>
    <row r="496" spans="13:13" x14ac:dyDescent="0.2">
      <c r="M496" s="65"/>
    </row>
    <row r="497" spans="13:13" x14ac:dyDescent="0.2">
      <c r="M497" s="65"/>
    </row>
    <row r="498" spans="13:13" x14ac:dyDescent="0.2">
      <c r="M498" s="65"/>
    </row>
    <row r="499" spans="13:13" x14ac:dyDescent="0.2">
      <c r="M499" s="65"/>
    </row>
    <row r="500" spans="13:13" x14ac:dyDescent="0.2">
      <c r="M500" s="65"/>
    </row>
    <row r="501" spans="13:13" x14ac:dyDescent="0.2">
      <c r="M501" s="65"/>
    </row>
    <row r="502" spans="13:13" x14ac:dyDescent="0.2">
      <c r="M502" s="65"/>
    </row>
    <row r="503" spans="13:13" x14ac:dyDescent="0.2">
      <c r="M503" s="65"/>
    </row>
    <row r="504" spans="13:13" x14ac:dyDescent="0.2">
      <c r="M504" s="65"/>
    </row>
    <row r="505" spans="13:13" x14ac:dyDescent="0.2">
      <c r="M505" s="65"/>
    </row>
    <row r="506" spans="13:13" x14ac:dyDescent="0.2">
      <c r="M506" s="65"/>
    </row>
    <row r="507" spans="13:13" x14ac:dyDescent="0.2">
      <c r="M507" s="65"/>
    </row>
    <row r="508" spans="13:13" x14ac:dyDescent="0.2">
      <c r="M508" s="65"/>
    </row>
    <row r="509" spans="13:13" x14ac:dyDescent="0.2">
      <c r="M509" s="65"/>
    </row>
    <row r="510" spans="13:13" x14ac:dyDescent="0.2">
      <c r="M510" s="65"/>
    </row>
    <row r="511" spans="13:13" x14ac:dyDescent="0.2">
      <c r="M511" s="65"/>
    </row>
    <row r="512" spans="13:13" x14ac:dyDescent="0.2">
      <c r="M512" s="65"/>
    </row>
    <row r="513" spans="13:13" x14ac:dyDescent="0.2">
      <c r="M513" s="65"/>
    </row>
    <row r="514" spans="13:13" x14ac:dyDescent="0.2">
      <c r="M514" s="65"/>
    </row>
    <row r="515" spans="13:13" x14ac:dyDescent="0.2">
      <c r="M515" s="65"/>
    </row>
    <row r="516" spans="13:13" x14ac:dyDescent="0.2">
      <c r="M516" s="65"/>
    </row>
    <row r="517" spans="13:13" x14ac:dyDescent="0.2">
      <c r="M517" s="65"/>
    </row>
    <row r="518" spans="13:13" x14ac:dyDescent="0.2">
      <c r="M518" s="65"/>
    </row>
    <row r="519" spans="13:13" x14ac:dyDescent="0.2">
      <c r="M519" s="65"/>
    </row>
    <row r="520" spans="13:13" x14ac:dyDescent="0.2">
      <c r="M520" s="65"/>
    </row>
    <row r="521" spans="13:13" x14ac:dyDescent="0.2">
      <c r="M521" s="65"/>
    </row>
    <row r="522" spans="13:13" x14ac:dyDescent="0.2">
      <c r="M522" s="65"/>
    </row>
    <row r="523" spans="13:13" x14ac:dyDescent="0.2">
      <c r="M523" s="65"/>
    </row>
    <row r="524" spans="13:13" x14ac:dyDescent="0.2">
      <c r="M524" s="65"/>
    </row>
    <row r="525" spans="13:13" x14ac:dyDescent="0.2">
      <c r="M525" s="65"/>
    </row>
    <row r="526" spans="13:13" x14ac:dyDescent="0.2">
      <c r="M526" s="65"/>
    </row>
    <row r="527" spans="13:13" x14ac:dyDescent="0.2">
      <c r="M527" s="65"/>
    </row>
    <row r="528" spans="13:13" x14ac:dyDescent="0.2">
      <c r="M528" s="65"/>
    </row>
    <row r="529" spans="13:13" x14ac:dyDescent="0.2">
      <c r="M529" s="65"/>
    </row>
    <row r="530" spans="13:13" x14ac:dyDescent="0.2">
      <c r="M530" s="65"/>
    </row>
    <row r="531" spans="13:13" x14ac:dyDescent="0.2">
      <c r="M531" s="65"/>
    </row>
    <row r="532" spans="13:13" x14ac:dyDescent="0.2">
      <c r="M532" s="65"/>
    </row>
    <row r="533" spans="13:13" x14ac:dyDescent="0.2">
      <c r="M533" s="65"/>
    </row>
    <row r="534" spans="13:13" x14ac:dyDescent="0.2">
      <c r="M534" s="65"/>
    </row>
    <row r="535" spans="13:13" x14ac:dyDescent="0.2">
      <c r="M535" s="65"/>
    </row>
    <row r="536" spans="13:13" x14ac:dyDescent="0.2">
      <c r="M536" s="65"/>
    </row>
    <row r="537" spans="13:13" x14ac:dyDescent="0.2">
      <c r="M537" s="65"/>
    </row>
    <row r="538" spans="13:13" x14ac:dyDescent="0.2">
      <c r="M538" s="65"/>
    </row>
    <row r="539" spans="13:13" x14ac:dyDescent="0.2">
      <c r="M539" s="65"/>
    </row>
    <row r="540" spans="13:13" x14ac:dyDescent="0.2">
      <c r="M540" s="65"/>
    </row>
    <row r="541" spans="13:13" x14ac:dyDescent="0.2">
      <c r="M541" s="65"/>
    </row>
    <row r="542" spans="13:13" x14ac:dyDescent="0.2">
      <c r="M542" s="65"/>
    </row>
    <row r="543" spans="13:13" x14ac:dyDescent="0.2">
      <c r="M543" s="65"/>
    </row>
    <row r="544" spans="13:13" x14ac:dyDescent="0.2">
      <c r="M544" s="65"/>
    </row>
    <row r="545" spans="13:13" x14ac:dyDescent="0.2">
      <c r="M545" s="65"/>
    </row>
    <row r="546" spans="13:13" x14ac:dyDescent="0.2">
      <c r="M546" s="65"/>
    </row>
    <row r="547" spans="13:13" x14ac:dyDescent="0.2">
      <c r="M547" s="65"/>
    </row>
    <row r="548" spans="13:13" x14ac:dyDescent="0.2">
      <c r="M548" s="65"/>
    </row>
    <row r="549" spans="13:13" x14ac:dyDescent="0.2">
      <c r="M549" s="65"/>
    </row>
    <row r="550" spans="13:13" x14ac:dyDescent="0.2">
      <c r="M550" s="65"/>
    </row>
    <row r="551" spans="13:13" x14ac:dyDescent="0.2">
      <c r="M551" s="65"/>
    </row>
    <row r="552" spans="13:13" x14ac:dyDescent="0.2">
      <c r="M552" s="65"/>
    </row>
    <row r="553" spans="13:13" x14ac:dyDescent="0.2">
      <c r="M553" s="65"/>
    </row>
    <row r="554" spans="13:13" x14ac:dyDescent="0.2">
      <c r="M554" s="65"/>
    </row>
    <row r="555" spans="13:13" x14ac:dyDescent="0.2">
      <c r="M555" s="65"/>
    </row>
    <row r="556" spans="13:13" x14ac:dyDescent="0.2">
      <c r="M556" s="65"/>
    </row>
    <row r="557" spans="13:13" x14ac:dyDescent="0.2">
      <c r="M557" s="65"/>
    </row>
    <row r="558" spans="13:13" x14ac:dyDescent="0.2">
      <c r="M558" s="65"/>
    </row>
    <row r="559" spans="13:13" x14ac:dyDescent="0.2">
      <c r="M559" s="65"/>
    </row>
    <row r="560" spans="13:13" x14ac:dyDescent="0.2">
      <c r="M560" s="65"/>
    </row>
    <row r="561" spans="13:13" x14ac:dyDescent="0.2">
      <c r="M561" s="65"/>
    </row>
    <row r="562" spans="13:13" x14ac:dyDescent="0.2">
      <c r="M562" s="65"/>
    </row>
    <row r="563" spans="13:13" x14ac:dyDescent="0.2">
      <c r="M563" s="65"/>
    </row>
    <row r="564" spans="13:13" x14ac:dyDescent="0.2">
      <c r="M564" s="65"/>
    </row>
    <row r="565" spans="13:13" x14ac:dyDescent="0.2">
      <c r="M565" s="65"/>
    </row>
    <row r="566" spans="13:13" x14ac:dyDescent="0.2">
      <c r="M566" s="65"/>
    </row>
    <row r="567" spans="13:13" x14ac:dyDescent="0.2">
      <c r="M567" s="65"/>
    </row>
    <row r="568" spans="13:13" x14ac:dyDescent="0.2">
      <c r="M568" s="65"/>
    </row>
    <row r="569" spans="13:13" x14ac:dyDescent="0.2">
      <c r="M569" s="65"/>
    </row>
    <row r="570" spans="13:13" x14ac:dyDescent="0.2">
      <c r="M570" s="65"/>
    </row>
    <row r="571" spans="13:13" x14ac:dyDescent="0.2">
      <c r="M571" s="65"/>
    </row>
    <row r="572" spans="13:13" x14ac:dyDescent="0.2">
      <c r="M572" s="65"/>
    </row>
    <row r="573" spans="13:13" x14ac:dyDescent="0.2">
      <c r="M573" s="65"/>
    </row>
    <row r="574" spans="13:13" x14ac:dyDescent="0.2">
      <c r="M574" s="65"/>
    </row>
    <row r="575" spans="13:13" x14ac:dyDescent="0.2">
      <c r="M575" s="65"/>
    </row>
    <row r="576" spans="13:13" x14ac:dyDescent="0.2">
      <c r="M576" s="65"/>
    </row>
    <row r="577" spans="13:13" x14ac:dyDescent="0.2">
      <c r="M577" s="65"/>
    </row>
    <row r="578" spans="13:13" x14ac:dyDescent="0.2">
      <c r="M578" s="65"/>
    </row>
    <row r="579" spans="13:13" x14ac:dyDescent="0.2">
      <c r="M579" s="65"/>
    </row>
    <row r="580" spans="13:13" x14ac:dyDescent="0.2">
      <c r="M580" s="65"/>
    </row>
    <row r="581" spans="13:13" x14ac:dyDescent="0.2">
      <c r="M581" s="65"/>
    </row>
    <row r="582" spans="13:13" x14ac:dyDescent="0.2">
      <c r="M582" s="65"/>
    </row>
    <row r="583" spans="13:13" x14ac:dyDescent="0.2">
      <c r="M583" s="65"/>
    </row>
    <row r="584" spans="13:13" x14ac:dyDescent="0.2">
      <c r="M584" s="65"/>
    </row>
    <row r="585" spans="13:13" x14ac:dyDescent="0.2">
      <c r="M585" s="65"/>
    </row>
    <row r="586" spans="13:13" x14ac:dyDescent="0.2">
      <c r="M586" s="65"/>
    </row>
    <row r="587" spans="13:13" x14ac:dyDescent="0.2">
      <c r="M587" s="65"/>
    </row>
    <row r="588" spans="13:13" x14ac:dyDescent="0.2">
      <c r="M588" s="65"/>
    </row>
    <row r="589" spans="13:13" x14ac:dyDescent="0.2">
      <c r="M589" s="65"/>
    </row>
    <row r="590" spans="13:13" x14ac:dyDescent="0.2">
      <c r="M590" s="65"/>
    </row>
    <row r="591" spans="13:13" x14ac:dyDescent="0.2">
      <c r="M591" s="65"/>
    </row>
    <row r="592" spans="13:13" x14ac:dyDescent="0.2">
      <c r="M592" s="65"/>
    </row>
    <row r="593" spans="13:13" x14ac:dyDescent="0.2">
      <c r="M593" s="65"/>
    </row>
    <row r="594" spans="13:13" x14ac:dyDescent="0.2">
      <c r="M594" s="65"/>
    </row>
    <row r="595" spans="13:13" x14ac:dyDescent="0.2">
      <c r="M595" s="65"/>
    </row>
    <row r="596" spans="13:13" x14ac:dyDescent="0.2">
      <c r="M596" s="65"/>
    </row>
    <row r="597" spans="13:13" x14ac:dyDescent="0.2">
      <c r="M597" s="65"/>
    </row>
    <row r="598" spans="13:13" x14ac:dyDescent="0.2">
      <c r="M598" s="65"/>
    </row>
    <row r="599" spans="13:13" x14ac:dyDescent="0.2">
      <c r="M599" s="65"/>
    </row>
    <row r="600" spans="13:13" x14ac:dyDescent="0.2">
      <c r="M600" s="65"/>
    </row>
    <row r="601" spans="13:13" x14ac:dyDescent="0.2">
      <c r="M601" s="65"/>
    </row>
    <row r="602" spans="13:13" x14ac:dyDescent="0.2">
      <c r="M602" s="65"/>
    </row>
    <row r="603" spans="13:13" x14ac:dyDescent="0.2">
      <c r="M603" s="65"/>
    </row>
    <row r="604" spans="13:13" x14ac:dyDescent="0.2">
      <c r="M604" s="65"/>
    </row>
    <row r="605" spans="13:13" x14ac:dyDescent="0.2">
      <c r="M605" s="65"/>
    </row>
    <row r="606" spans="13:13" x14ac:dyDescent="0.2">
      <c r="M606" s="65"/>
    </row>
    <row r="607" spans="13:13" x14ac:dyDescent="0.2">
      <c r="M607" s="65"/>
    </row>
    <row r="608" spans="13:13" x14ac:dyDescent="0.2">
      <c r="M608" s="65"/>
    </row>
    <row r="609" spans="13:13" x14ac:dyDescent="0.2">
      <c r="M609" s="65"/>
    </row>
    <row r="610" spans="13:13" x14ac:dyDescent="0.2">
      <c r="M610" s="65"/>
    </row>
    <row r="611" spans="13:13" x14ac:dyDescent="0.2">
      <c r="M611" s="65"/>
    </row>
    <row r="612" spans="13:13" x14ac:dyDescent="0.2">
      <c r="M612" s="65"/>
    </row>
    <row r="613" spans="13:13" x14ac:dyDescent="0.2">
      <c r="M613" s="65"/>
    </row>
    <row r="614" spans="13:13" x14ac:dyDescent="0.2">
      <c r="M614" s="65"/>
    </row>
    <row r="615" spans="13:13" x14ac:dyDescent="0.2">
      <c r="M615" s="65"/>
    </row>
    <row r="616" spans="13:13" x14ac:dyDescent="0.2">
      <c r="M616" s="65"/>
    </row>
    <row r="617" spans="13:13" x14ac:dyDescent="0.2">
      <c r="M617" s="65"/>
    </row>
    <row r="618" spans="13:13" x14ac:dyDescent="0.2">
      <c r="M618" s="65"/>
    </row>
    <row r="619" spans="13:13" x14ac:dyDescent="0.2">
      <c r="M619" s="65"/>
    </row>
    <row r="620" spans="13:13" x14ac:dyDescent="0.2">
      <c r="M620" s="65"/>
    </row>
    <row r="621" spans="13:13" x14ac:dyDescent="0.2">
      <c r="M621" s="65"/>
    </row>
    <row r="622" spans="13:13" x14ac:dyDescent="0.2">
      <c r="M622" s="65"/>
    </row>
    <row r="623" spans="13:13" x14ac:dyDescent="0.2">
      <c r="M623" s="65"/>
    </row>
    <row r="624" spans="13:13" x14ac:dyDescent="0.2">
      <c r="M624" s="65"/>
    </row>
    <row r="625" spans="13:13" x14ac:dyDescent="0.2">
      <c r="M625" s="65"/>
    </row>
    <row r="626" spans="13:13" x14ac:dyDescent="0.2">
      <c r="M626" s="65"/>
    </row>
    <row r="627" spans="13:13" x14ac:dyDescent="0.2">
      <c r="M627" s="65"/>
    </row>
    <row r="628" spans="13:13" x14ac:dyDescent="0.2">
      <c r="M628" s="65"/>
    </row>
    <row r="629" spans="13:13" x14ac:dyDescent="0.2">
      <c r="M629" s="65"/>
    </row>
    <row r="630" spans="13:13" x14ac:dyDescent="0.2">
      <c r="M630" s="65"/>
    </row>
    <row r="631" spans="13:13" x14ac:dyDescent="0.2">
      <c r="M631" s="65"/>
    </row>
    <row r="632" spans="13:13" x14ac:dyDescent="0.2">
      <c r="M632" s="65"/>
    </row>
    <row r="633" spans="13:13" x14ac:dyDescent="0.2">
      <c r="M633" s="65"/>
    </row>
    <row r="634" spans="13:13" x14ac:dyDescent="0.2">
      <c r="M634" s="65"/>
    </row>
    <row r="635" spans="13:13" x14ac:dyDescent="0.2">
      <c r="M635" s="65"/>
    </row>
    <row r="636" spans="13:13" x14ac:dyDescent="0.2">
      <c r="M636" s="65"/>
    </row>
    <row r="637" spans="13:13" x14ac:dyDescent="0.2">
      <c r="M637" s="65"/>
    </row>
    <row r="638" spans="13:13" x14ac:dyDescent="0.2">
      <c r="M638" s="65"/>
    </row>
    <row r="639" spans="13:13" x14ac:dyDescent="0.2">
      <c r="M639" s="65"/>
    </row>
    <row r="640" spans="13:13" x14ac:dyDescent="0.2">
      <c r="M640" s="65"/>
    </row>
    <row r="641" spans="13:13" x14ac:dyDescent="0.2">
      <c r="M641" s="65"/>
    </row>
    <row r="642" spans="13:13" x14ac:dyDescent="0.2">
      <c r="M642" s="65"/>
    </row>
    <row r="643" spans="13:13" x14ac:dyDescent="0.2">
      <c r="M643" s="65"/>
    </row>
    <row r="644" spans="13:13" x14ac:dyDescent="0.2">
      <c r="M644" s="65"/>
    </row>
    <row r="645" spans="13:13" x14ac:dyDescent="0.2">
      <c r="M645" s="65"/>
    </row>
    <row r="646" spans="13:13" x14ac:dyDescent="0.2">
      <c r="M646" s="65"/>
    </row>
    <row r="647" spans="13:13" x14ac:dyDescent="0.2">
      <c r="M647" s="65"/>
    </row>
    <row r="648" spans="13:13" x14ac:dyDescent="0.2">
      <c r="M648" s="65"/>
    </row>
    <row r="649" spans="13:13" x14ac:dyDescent="0.2">
      <c r="M649" s="65"/>
    </row>
    <row r="650" spans="13:13" x14ac:dyDescent="0.2">
      <c r="M650" s="65"/>
    </row>
    <row r="651" spans="13:13" x14ac:dyDescent="0.2">
      <c r="M651" s="65"/>
    </row>
    <row r="652" spans="13:13" x14ac:dyDescent="0.2">
      <c r="M652" s="65"/>
    </row>
    <row r="653" spans="13:13" x14ac:dyDescent="0.2">
      <c r="M653" s="65"/>
    </row>
    <row r="654" spans="13:13" x14ac:dyDescent="0.2">
      <c r="M654" s="65"/>
    </row>
    <row r="655" spans="13:13" x14ac:dyDescent="0.2">
      <c r="M655" s="65"/>
    </row>
    <row r="656" spans="13:13" x14ac:dyDescent="0.2">
      <c r="M656" s="65"/>
    </row>
    <row r="657" spans="13:13" x14ac:dyDescent="0.2">
      <c r="M657" s="65"/>
    </row>
    <row r="658" spans="13:13" x14ac:dyDescent="0.2">
      <c r="M658" s="65"/>
    </row>
    <row r="659" spans="13:13" x14ac:dyDescent="0.2">
      <c r="M659" s="65"/>
    </row>
    <row r="660" spans="13:13" x14ac:dyDescent="0.2">
      <c r="M660" s="65"/>
    </row>
    <row r="661" spans="13:13" x14ac:dyDescent="0.2">
      <c r="M661" s="65"/>
    </row>
    <row r="662" spans="13:13" x14ac:dyDescent="0.2">
      <c r="M662" s="65"/>
    </row>
    <row r="663" spans="13:13" x14ac:dyDescent="0.2">
      <c r="M663" s="65"/>
    </row>
    <row r="664" spans="13:13" x14ac:dyDescent="0.2">
      <c r="M664" s="65"/>
    </row>
    <row r="665" spans="13:13" x14ac:dyDescent="0.2">
      <c r="M665" s="65"/>
    </row>
    <row r="666" spans="13:13" x14ac:dyDescent="0.2">
      <c r="M666" s="65"/>
    </row>
    <row r="667" spans="13:13" x14ac:dyDescent="0.2">
      <c r="M667" s="65"/>
    </row>
    <row r="668" spans="13:13" x14ac:dyDescent="0.2">
      <c r="M668" s="65"/>
    </row>
    <row r="669" spans="13:13" x14ac:dyDescent="0.2">
      <c r="M669" s="65"/>
    </row>
    <row r="670" spans="13:13" x14ac:dyDescent="0.2">
      <c r="M670" s="65"/>
    </row>
    <row r="671" spans="13:13" x14ac:dyDescent="0.2">
      <c r="M671" s="65"/>
    </row>
    <row r="672" spans="13:13" x14ac:dyDescent="0.2">
      <c r="M672" s="65"/>
    </row>
    <row r="673" spans="13:13" x14ac:dyDescent="0.2">
      <c r="M673" s="65"/>
    </row>
    <row r="674" spans="13:13" x14ac:dyDescent="0.2">
      <c r="M674" s="65"/>
    </row>
    <row r="675" spans="13:13" x14ac:dyDescent="0.2">
      <c r="M675" s="65"/>
    </row>
    <row r="676" spans="13:13" x14ac:dyDescent="0.2">
      <c r="M676" s="65"/>
    </row>
    <row r="677" spans="13:13" x14ac:dyDescent="0.2">
      <c r="M677" s="65"/>
    </row>
    <row r="678" spans="13:13" x14ac:dyDescent="0.2">
      <c r="M678" s="65"/>
    </row>
    <row r="679" spans="13:13" x14ac:dyDescent="0.2">
      <c r="M679" s="65"/>
    </row>
    <row r="680" spans="13:13" x14ac:dyDescent="0.2">
      <c r="M680" s="65"/>
    </row>
    <row r="681" spans="13:13" x14ac:dyDescent="0.2">
      <c r="M681" s="65"/>
    </row>
    <row r="682" spans="13:13" x14ac:dyDescent="0.2">
      <c r="M682" s="65"/>
    </row>
    <row r="683" spans="13:13" x14ac:dyDescent="0.2">
      <c r="M683" s="65"/>
    </row>
    <row r="684" spans="13:13" x14ac:dyDescent="0.2">
      <c r="M684" s="65"/>
    </row>
    <row r="685" spans="13:13" x14ac:dyDescent="0.2">
      <c r="M685" s="65"/>
    </row>
    <row r="686" spans="13:13" x14ac:dyDescent="0.2">
      <c r="M686" s="65"/>
    </row>
    <row r="687" spans="13:13" x14ac:dyDescent="0.2">
      <c r="M687" s="65"/>
    </row>
    <row r="688" spans="13:13" x14ac:dyDescent="0.2">
      <c r="M688" s="65"/>
    </row>
    <row r="689" spans="13:13" x14ac:dyDescent="0.2">
      <c r="M689" s="65"/>
    </row>
    <row r="690" spans="13:13" x14ac:dyDescent="0.2">
      <c r="M690" s="65"/>
    </row>
    <row r="691" spans="13:13" x14ac:dyDescent="0.2">
      <c r="M691" s="65"/>
    </row>
    <row r="692" spans="13:13" x14ac:dyDescent="0.2">
      <c r="M692" s="65"/>
    </row>
    <row r="693" spans="13:13" x14ac:dyDescent="0.2">
      <c r="M693" s="65"/>
    </row>
    <row r="694" spans="13:13" x14ac:dyDescent="0.2">
      <c r="M694" s="65"/>
    </row>
    <row r="695" spans="13:13" x14ac:dyDescent="0.2">
      <c r="M695" s="65"/>
    </row>
    <row r="696" spans="13:13" x14ac:dyDescent="0.2">
      <c r="M696" s="65"/>
    </row>
    <row r="697" spans="13:13" x14ac:dyDescent="0.2">
      <c r="M697" s="65"/>
    </row>
    <row r="698" spans="13:13" x14ac:dyDescent="0.2">
      <c r="M698" s="65"/>
    </row>
    <row r="699" spans="13:13" x14ac:dyDescent="0.2">
      <c r="M699" s="65"/>
    </row>
    <row r="700" spans="13:13" x14ac:dyDescent="0.2">
      <c r="M700" s="65"/>
    </row>
    <row r="701" spans="13:13" x14ac:dyDescent="0.2">
      <c r="M701" s="65"/>
    </row>
    <row r="702" spans="13:13" x14ac:dyDescent="0.2">
      <c r="M702" s="65"/>
    </row>
    <row r="703" spans="13:13" x14ac:dyDescent="0.2">
      <c r="M703" s="65"/>
    </row>
    <row r="704" spans="13:13" x14ac:dyDescent="0.2">
      <c r="M704" s="65"/>
    </row>
    <row r="705" spans="13:13" x14ac:dyDescent="0.2">
      <c r="M705" s="65"/>
    </row>
    <row r="706" spans="13:13" x14ac:dyDescent="0.2">
      <c r="M706" s="65"/>
    </row>
    <row r="707" spans="13:13" x14ac:dyDescent="0.2">
      <c r="M707" s="65"/>
    </row>
    <row r="708" spans="13:13" x14ac:dyDescent="0.2">
      <c r="M708" s="65"/>
    </row>
    <row r="709" spans="13:13" x14ac:dyDescent="0.2">
      <c r="M709" s="65"/>
    </row>
    <row r="710" spans="13:13" x14ac:dyDescent="0.2">
      <c r="M710" s="65"/>
    </row>
    <row r="711" spans="13:13" x14ac:dyDescent="0.2">
      <c r="M711" s="65"/>
    </row>
    <row r="712" spans="13:13" x14ac:dyDescent="0.2">
      <c r="M712" s="65"/>
    </row>
    <row r="713" spans="13:13" x14ac:dyDescent="0.2">
      <c r="M713" s="65"/>
    </row>
    <row r="714" spans="13:13" x14ac:dyDescent="0.2">
      <c r="M714" s="65"/>
    </row>
    <row r="715" spans="13:13" x14ac:dyDescent="0.2">
      <c r="M715" s="65"/>
    </row>
    <row r="716" spans="13:13" x14ac:dyDescent="0.2">
      <c r="M716" s="65"/>
    </row>
    <row r="717" spans="13:13" x14ac:dyDescent="0.2">
      <c r="M717" s="65"/>
    </row>
    <row r="718" spans="13:13" x14ac:dyDescent="0.2">
      <c r="M718" s="65"/>
    </row>
    <row r="719" spans="13:13" x14ac:dyDescent="0.2">
      <c r="M719" s="65"/>
    </row>
    <row r="720" spans="13:13" x14ac:dyDescent="0.2">
      <c r="M720" s="65"/>
    </row>
    <row r="721" spans="13:13" x14ac:dyDescent="0.2">
      <c r="M721" s="65"/>
    </row>
    <row r="722" spans="13:13" x14ac:dyDescent="0.2">
      <c r="M722" s="65"/>
    </row>
    <row r="723" spans="13:13" x14ac:dyDescent="0.2">
      <c r="M723" s="65"/>
    </row>
    <row r="724" spans="13:13" x14ac:dyDescent="0.2">
      <c r="M724" s="65"/>
    </row>
    <row r="725" spans="13:13" x14ac:dyDescent="0.2">
      <c r="M725" s="65"/>
    </row>
    <row r="726" spans="13:13" x14ac:dyDescent="0.2">
      <c r="M726" s="65"/>
    </row>
    <row r="727" spans="13:13" x14ac:dyDescent="0.2">
      <c r="M727" s="65"/>
    </row>
    <row r="728" spans="13:13" x14ac:dyDescent="0.2">
      <c r="M728" s="65"/>
    </row>
    <row r="729" spans="13:13" x14ac:dyDescent="0.2">
      <c r="M729" s="65"/>
    </row>
    <row r="730" spans="13:13" x14ac:dyDescent="0.2">
      <c r="M730" s="65"/>
    </row>
    <row r="731" spans="13:13" x14ac:dyDescent="0.2">
      <c r="M731" s="65"/>
    </row>
    <row r="732" spans="13:13" x14ac:dyDescent="0.2">
      <c r="M732" s="65"/>
    </row>
    <row r="733" spans="13:13" x14ac:dyDescent="0.2">
      <c r="M733" s="65"/>
    </row>
    <row r="734" spans="13:13" x14ac:dyDescent="0.2">
      <c r="M734" s="65"/>
    </row>
    <row r="735" spans="13:13" x14ac:dyDescent="0.2">
      <c r="M735" s="65"/>
    </row>
    <row r="736" spans="13:13" x14ac:dyDescent="0.2">
      <c r="M736" s="65"/>
    </row>
    <row r="737" spans="13:13" x14ac:dyDescent="0.2">
      <c r="M737" s="65"/>
    </row>
    <row r="738" spans="13:13" x14ac:dyDescent="0.2">
      <c r="M738" s="65"/>
    </row>
    <row r="739" spans="13:13" x14ac:dyDescent="0.2">
      <c r="M739" s="65"/>
    </row>
    <row r="740" spans="13:13" x14ac:dyDescent="0.2">
      <c r="M740" s="65"/>
    </row>
    <row r="741" spans="13:13" x14ac:dyDescent="0.2">
      <c r="M741" s="65"/>
    </row>
    <row r="742" spans="13:13" x14ac:dyDescent="0.2">
      <c r="M742" s="65"/>
    </row>
    <row r="743" spans="13:13" x14ac:dyDescent="0.2">
      <c r="M743" s="65"/>
    </row>
    <row r="744" spans="13:13" x14ac:dyDescent="0.2">
      <c r="M744" s="65"/>
    </row>
    <row r="745" spans="13:13" x14ac:dyDescent="0.2">
      <c r="M745" s="65"/>
    </row>
    <row r="746" spans="13:13" x14ac:dyDescent="0.2">
      <c r="M746" s="65"/>
    </row>
    <row r="747" spans="13:13" x14ac:dyDescent="0.2">
      <c r="M747" s="65"/>
    </row>
    <row r="748" spans="13:13" x14ac:dyDescent="0.2">
      <c r="M748" s="65"/>
    </row>
    <row r="749" spans="13:13" x14ac:dyDescent="0.2">
      <c r="M749" s="65"/>
    </row>
    <row r="750" spans="13:13" x14ac:dyDescent="0.2">
      <c r="M750" s="65"/>
    </row>
    <row r="751" spans="13:13" x14ac:dyDescent="0.2">
      <c r="M751" s="65"/>
    </row>
    <row r="752" spans="13:13" x14ac:dyDescent="0.2">
      <c r="M752" s="65"/>
    </row>
    <row r="753" spans="13:13" x14ac:dyDescent="0.2">
      <c r="M753" s="65"/>
    </row>
    <row r="754" spans="13:13" x14ac:dyDescent="0.2">
      <c r="M754" s="65"/>
    </row>
    <row r="755" spans="13:13" x14ac:dyDescent="0.2">
      <c r="M755" s="65"/>
    </row>
    <row r="756" spans="13:13" x14ac:dyDescent="0.2">
      <c r="M756" s="65"/>
    </row>
    <row r="757" spans="13:13" x14ac:dyDescent="0.2">
      <c r="M757" s="65"/>
    </row>
    <row r="758" spans="13:13" x14ac:dyDescent="0.2">
      <c r="M758" s="65"/>
    </row>
    <row r="759" spans="13:13" x14ac:dyDescent="0.2">
      <c r="M759" s="65"/>
    </row>
    <row r="760" spans="13:13" x14ac:dyDescent="0.2">
      <c r="M760" s="65"/>
    </row>
    <row r="761" spans="13:13" x14ac:dyDescent="0.2">
      <c r="M761" s="65"/>
    </row>
    <row r="762" spans="13:13" x14ac:dyDescent="0.2">
      <c r="M762" s="65"/>
    </row>
    <row r="763" spans="13:13" x14ac:dyDescent="0.2">
      <c r="M763" s="65"/>
    </row>
    <row r="764" spans="13:13" x14ac:dyDescent="0.2">
      <c r="M764" s="65"/>
    </row>
    <row r="765" spans="13:13" x14ac:dyDescent="0.2">
      <c r="M765" s="65"/>
    </row>
    <row r="766" spans="13:13" x14ac:dyDescent="0.2">
      <c r="M766" s="65"/>
    </row>
    <row r="767" spans="13:13" x14ac:dyDescent="0.2">
      <c r="M767" s="65"/>
    </row>
    <row r="768" spans="13:13" x14ac:dyDescent="0.2">
      <c r="M768" s="65"/>
    </row>
    <row r="769" spans="13:13" x14ac:dyDescent="0.2">
      <c r="M769" s="65"/>
    </row>
    <row r="770" spans="13:13" x14ac:dyDescent="0.2">
      <c r="M770" s="65"/>
    </row>
    <row r="771" spans="13:13" x14ac:dyDescent="0.2">
      <c r="M771" s="65"/>
    </row>
    <row r="772" spans="13:13" x14ac:dyDescent="0.2">
      <c r="M772" s="65"/>
    </row>
    <row r="773" spans="13:13" x14ac:dyDescent="0.2">
      <c r="M773" s="65"/>
    </row>
    <row r="774" spans="13:13" x14ac:dyDescent="0.2">
      <c r="M774" s="65"/>
    </row>
    <row r="775" spans="13:13" x14ac:dyDescent="0.2">
      <c r="M775" s="65"/>
    </row>
    <row r="776" spans="13:13" x14ac:dyDescent="0.2">
      <c r="M776" s="65"/>
    </row>
    <row r="777" spans="13:13" x14ac:dyDescent="0.2">
      <c r="M777" s="65"/>
    </row>
    <row r="778" spans="13:13" x14ac:dyDescent="0.2">
      <c r="M778" s="65"/>
    </row>
    <row r="779" spans="13:13" x14ac:dyDescent="0.2">
      <c r="M779" s="65"/>
    </row>
    <row r="780" spans="13:13" x14ac:dyDescent="0.2">
      <c r="M780" s="65"/>
    </row>
    <row r="781" spans="13:13" x14ac:dyDescent="0.2">
      <c r="M781" s="65"/>
    </row>
    <row r="782" spans="13:13" x14ac:dyDescent="0.2">
      <c r="M782" s="65"/>
    </row>
    <row r="783" spans="13:13" x14ac:dyDescent="0.2">
      <c r="M783" s="65"/>
    </row>
    <row r="784" spans="13:13" x14ac:dyDescent="0.2">
      <c r="M784" s="65"/>
    </row>
    <row r="785" spans="13:13" x14ac:dyDescent="0.2">
      <c r="M785" s="65"/>
    </row>
    <row r="786" spans="13:13" x14ac:dyDescent="0.2">
      <c r="M786" s="65"/>
    </row>
    <row r="787" spans="13:13" x14ac:dyDescent="0.2">
      <c r="M787" s="65"/>
    </row>
    <row r="788" spans="13:13" x14ac:dyDescent="0.2">
      <c r="M788" s="65"/>
    </row>
    <row r="789" spans="13:13" x14ac:dyDescent="0.2">
      <c r="M789" s="65"/>
    </row>
    <row r="790" spans="13:13" x14ac:dyDescent="0.2">
      <c r="M790" s="65"/>
    </row>
    <row r="791" spans="13:13" x14ac:dyDescent="0.2">
      <c r="M791" s="65"/>
    </row>
    <row r="792" spans="13:13" x14ac:dyDescent="0.2">
      <c r="M792" s="65"/>
    </row>
    <row r="793" spans="13:13" x14ac:dyDescent="0.2">
      <c r="M793" s="65"/>
    </row>
    <row r="794" spans="13:13" x14ac:dyDescent="0.2">
      <c r="M794" s="65"/>
    </row>
    <row r="795" spans="13:13" x14ac:dyDescent="0.2">
      <c r="M795" s="65"/>
    </row>
    <row r="796" spans="13:13" x14ac:dyDescent="0.2">
      <c r="M796" s="65"/>
    </row>
    <row r="797" spans="13:13" x14ac:dyDescent="0.2">
      <c r="M797" s="65"/>
    </row>
    <row r="798" spans="13:13" x14ac:dyDescent="0.2">
      <c r="M798" s="65"/>
    </row>
    <row r="799" spans="13:13" x14ac:dyDescent="0.2">
      <c r="M799" s="65"/>
    </row>
    <row r="800" spans="13:13" x14ac:dyDescent="0.2">
      <c r="M800" s="65"/>
    </row>
    <row r="801" spans="13:13" x14ac:dyDescent="0.2">
      <c r="M801" s="65"/>
    </row>
    <row r="802" spans="13:13" x14ac:dyDescent="0.2">
      <c r="M802" s="65"/>
    </row>
    <row r="803" spans="13:13" x14ac:dyDescent="0.2">
      <c r="M803" s="65"/>
    </row>
    <row r="804" spans="13:13" x14ac:dyDescent="0.2">
      <c r="M804" s="65"/>
    </row>
    <row r="805" spans="13:13" x14ac:dyDescent="0.2">
      <c r="M805" s="65"/>
    </row>
    <row r="806" spans="13:13" x14ac:dyDescent="0.2">
      <c r="M806" s="65"/>
    </row>
    <row r="807" spans="13:13" x14ac:dyDescent="0.2">
      <c r="M807" s="65"/>
    </row>
    <row r="808" spans="13:13" x14ac:dyDescent="0.2">
      <c r="M808" s="65"/>
    </row>
    <row r="809" spans="13:13" x14ac:dyDescent="0.2">
      <c r="M809" s="65"/>
    </row>
    <row r="810" spans="13:13" x14ac:dyDescent="0.2">
      <c r="M810" s="65"/>
    </row>
    <row r="811" spans="13:13" x14ac:dyDescent="0.2">
      <c r="M811" s="65"/>
    </row>
    <row r="812" spans="13:13" x14ac:dyDescent="0.2">
      <c r="M812" s="65"/>
    </row>
    <row r="813" spans="13:13" x14ac:dyDescent="0.2">
      <c r="M813" s="65"/>
    </row>
    <row r="814" spans="13:13" x14ac:dyDescent="0.2">
      <c r="M814" s="65"/>
    </row>
    <row r="815" spans="13:13" x14ac:dyDescent="0.2">
      <c r="M815" s="65"/>
    </row>
    <row r="816" spans="13:13" x14ac:dyDescent="0.2">
      <c r="M816" s="65"/>
    </row>
    <row r="817" spans="13:13" x14ac:dyDescent="0.2">
      <c r="M817" s="65"/>
    </row>
    <row r="818" spans="13:13" x14ac:dyDescent="0.2">
      <c r="M818" s="65"/>
    </row>
    <row r="819" spans="13:13" x14ac:dyDescent="0.2">
      <c r="M819" s="65"/>
    </row>
    <row r="820" spans="13:13" x14ac:dyDescent="0.2">
      <c r="M820" s="65"/>
    </row>
    <row r="821" spans="13:13" x14ac:dyDescent="0.2">
      <c r="M821" s="65"/>
    </row>
    <row r="822" spans="13:13" x14ac:dyDescent="0.2">
      <c r="M822" s="65"/>
    </row>
    <row r="823" spans="13:13" x14ac:dyDescent="0.2">
      <c r="M823" s="65"/>
    </row>
    <row r="824" spans="13:13" x14ac:dyDescent="0.2">
      <c r="M824" s="65"/>
    </row>
    <row r="825" spans="13:13" x14ac:dyDescent="0.2">
      <c r="M825" s="65"/>
    </row>
    <row r="826" spans="13:13" x14ac:dyDescent="0.2">
      <c r="M826" s="65"/>
    </row>
    <row r="827" spans="13:13" x14ac:dyDescent="0.2">
      <c r="M827" s="65"/>
    </row>
    <row r="828" spans="13:13" x14ac:dyDescent="0.2">
      <c r="M828" s="65"/>
    </row>
    <row r="829" spans="13:13" x14ac:dyDescent="0.2">
      <c r="M829" s="65"/>
    </row>
    <row r="830" spans="13:13" x14ac:dyDescent="0.2">
      <c r="M830" s="65"/>
    </row>
    <row r="831" spans="13:13" x14ac:dyDescent="0.2">
      <c r="M831" s="65"/>
    </row>
    <row r="832" spans="13:13" x14ac:dyDescent="0.2">
      <c r="M832" s="65"/>
    </row>
    <row r="833" spans="13:13" x14ac:dyDescent="0.2">
      <c r="M833" s="65"/>
    </row>
    <row r="834" spans="13:13" x14ac:dyDescent="0.2">
      <c r="M834" s="65"/>
    </row>
    <row r="835" spans="13:13" x14ac:dyDescent="0.2">
      <c r="M835" s="65"/>
    </row>
    <row r="836" spans="13:13" x14ac:dyDescent="0.2">
      <c r="M836" s="65"/>
    </row>
    <row r="837" spans="13:13" x14ac:dyDescent="0.2">
      <c r="M837" s="65"/>
    </row>
    <row r="838" spans="13:13" x14ac:dyDescent="0.2">
      <c r="M838" s="65"/>
    </row>
    <row r="839" spans="13:13" x14ac:dyDescent="0.2">
      <c r="M839" s="65"/>
    </row>
    <row r="840" spans="13:13" x14ac:dyDescent="0.2">
      <c r="M840" s="65"/>
    </row>
    <row r="841" spans="13:13" x14ac:dyDescent="0.2">
      <c r="M841" s="65"/>
    </row>
    <row r="842" spans="13:13" x14ac:dyDescent="0.2">
      <c r="M842" s="65"/>
    </row>
    <row r="843" spans="13:13" x14ac:dyDescent="0.2">
      <c r="M843" s="65"/>
    </row>
    <row r="844" spans="13:13" x14ac:dyDescent="0.2">
      <c r="M844" s="65"/>
    </row>
    <row r="845" spans="13:13" x14ac:dyDescent="0.2">
      <c r="M845" s="65"/>
    </row>
    <row r="846" spans="13:13" x14ac:dyDescent="0.2">
      <c r="M846" s="65"/>
    </row>
    <row r="847" spans="13:13" x14ac:dyDescent="0.2">
      <c r="M847" s="65"/>
    </row>
    <row r="848" spans="13:13" x14ac:dyDescent="0.2">
      <c r="M848" s="65"/>
    </row>
    <row r="849" spans="13:13" x14ac:dyDescent="0.2">
      <c r="M849" s="65"/>
    </row>
    <row r="850" spans="13:13" x14ac:dyDescent="0.2">
      <c r="M850" s="65"/>
    </row>
    <row r="851" spans="13:13" x14ac:dyDescent="0.2">
      <c r="M851" s="65"/>
    </row>
    <row r="852" spans="13:13" x14ac:dyDescent="0.2">
      <c r="M852" s="65"/>
    </row>
    <row r="853" spans="13:13" x14ac:dyDescent="0.2">
      <c r="M853" s="65"/>
    </row>
    <row r="854" spans="13:13" x14ac:dyDescent="0.2">
      <c r="M854" s="65"/>
    </row>
    <row r="855" spans="13:13" x14ac:dyDescent="0.2">
      <c r="M855" s="65"/>
    </row>
    <row r="856" spans="13:13" x14ac:dyDescent="0.2">
      <c r="M856" s="65"/>
    </row>
    <row r="857" spans="13:13" x14ac:dyDescent="0.2">
      <c r="M857" s="65"/>
    </row>
    <row r="858" spans="13:13" x14ac:dyDescent="0.2">
      <c r="M858" s="65"/>
    </row>
    <row r="859" spans="13:13" x14ac:dyDescent="0.2">
      <c r="M859" s="65"/>
    </row>
    <row r="860" spans="13:13" x14ac:dyDescent="0.2">
      <c r="M860" s="65"/>
    </row>
    <row r="861" spans="13:13" x14ac:dyDescent="0.2">
      <c r="M861" s="65"/>
    </row>
    <row r="862" spans="13:13" x14ac:dyDescent="0.2">
      <c r="M862" s="65"/>
    </row>
    <row r="863" spans="13:13" x14ac:dyDescent="0.2">
      <c r="M863" s="65"/>
    </row>
    <row r="864" spans="13:13" x14ac:dyDescent="0.2">
      <c r="M864" s="65"/>
    </row>
    <row r="865" spans="13:13" x14ac:dyDescent="0.2">
      <c r="M865" s="65"/>
    </row>
    <row r="866" spans="13:13" x14ac:dyDescent="0.2">
      <c r="M866" s="65"/>
    </row>
    <row r="867" spans="13:13" x14ac:dyDescent="0.2">
      <c r="M867" s="65"/>
    </row>
    <row r="868" spans="13:13" x14ac:dyDescent="0.2">
      <c r="M868" s="65"/>
    </row>
    <row r="869" spans="13:13" x14ac:dyDescent="0.2">
      <c r="M869" s="65"/>
    </row>
    <row r="870" spans="13:13" x14ac:dyDescent="0.2">
      <c r="M870" s="65"/>
    </row>
    <row r="871" spans="13:13" x14ac:dyDescent="0.2">
      <c r="M871" s="65"/>
    </row>
    <row r="872" spans="13:13" x14ac:dyDescent="0.2">
      <c r="M872" s="65"/>
    </row>
    <row r="873" spans="13:13" x14ac:dyDescent="0.2">
      <c r="M873" s="65"/>
    </row>
    <row r="874" spans="13:13" x14ac:dyDescent="0.2">
      <c r="M874" s="65"/>
    </row>
    <row r="875" spans="13:13" x14ac:dyDescent="0.2">
      <c r="M875" s="65"/>
    </row>
    <row r="876" spans="13:13" x14ac:dyDescent="0.2">
      <c r="M876" s="65"/>
    </row>
    <row r="877" spans="13:13" x14ac:dyDescent="0.2">
      <c r="M877" s="65"/>
    </row>
    <row r="878" spans="13:13" x14ac:dyDescent="0.2">
      <c r="M878" s="65"/>
    </row>
    <row r="879" spans="13:13" x14ac:dyDescent="0.2">
      <c r="M879" s="65"/>
    </row>
    <row r="880" spans="13:13" x14ac:dyDescent="0.2">
      <c r="M880" s="65"/>
    </row>
    <row r="881" spans="13:13" x14ac:dyDescent="0.2">
      <c r="M881" s="65"/>
    </row>
    <row r="882" spans="13:13" x14ac:dyDescent="0.2">
      <c r="M882" s="65"/>
    </row>
    <row r="883" spans="13:13" x14ac:dyDescent="0.2">
      <c r="M883" s="65"/>
    </row>
    <row r="884" spans="13:13" x14ac:dyDescent="0.2">
      <c r="M884" s="65"/>
    </row>
    <row r="885" spans="13:13" x14ac:dyDescent="0.2">
      <c r="M885" s="65"/>
    </row>
    <row r="886" spans="13:13" x14ac:dyDescent="0.2">
      <c r="M886" s="65"/>
    </row>
    <row r="887" spans="13:13" x14ac:dyDescent="0.2">
      <c r="M887" s="65"/>
    </row>
    <row r="888" spans="13:13" x14ac:dyDescent="0.2">
      <c r="M888" s="65"/>
    </row>
    <row r="889" spans="13:13" x14ac:dyDescent="0.2">
      <c r="M889" s="65"/>
    </row>
    <row r="890" spans="13:13" x14ac:dyDescent="0.2">
      <c r="M890" s="65"/>
    </row>
    <row r="891" spans="13:13" x14ac:dyDescent="0.2">
      <c r="M891" s="65"/>
    </row>
    <row r="892" spans="13:13" x14ac:dyDescent="0.2">
      <c r="M892" s="65"/>
    </row>
    <row r="893" spans="13:13" x14ac:dyDescent="0.2">
      <c r="M893" s="65"/>
    </row>
    <row r="894" spans="13:13" x14ac:dyDescent="0.2">
      <c r="M894" s="65"/>
    </row>
    <row r="895" spans="13:13" x14ac:dyDescent="0.2">
      <c r="M895" s="65"/>
    </row>
    <row r="896" spans="13:13" x14ac:dyDescent="0.2">
      <c r="M896" s="65"/>
    </row>
    <row r="897" spans="13:13" x14ac:dyDescent="0.2">
      <c r="M897" s="65"/>
    </row>
    <row r="898" spans="13:13" x14ac:dyDescent="0.2">
      <c r="M898" s="65"/>
    </row>
    <row r="899" spans="13:13" x14ac:dyDescent="0.2">
      <c r="M899" s="65"/>
    </row>
    <row r="900" spans="13:13" x14ac:dyDescent="0.2">
      <c r="M900" s="65"/>
    </row>
    <row r="901" spans="13:13" x14ac:dyDescent="0.2">
      <c r="M901" s="65"/>
    </row>
    <row r="902" spans="13:13" x14ac:dyDescent="0.2">
      <c r="M902" s="65"/>
    </row>
    <row r="903" spans="13:13" x14ac:dyDescent="0.2">
      <c r="M903" s="65"/>
    </row>
    <row r="904" spans="13:13" x14ac:dyDescent="0.2">
      <c r="M904" s="65"/>
    </row>
    <row r="905" spans="13:13" x14ac:dyDescent="0.2">
      <c r="M905" s="65"/>
    </row>
    <row r="906" spans="13:13" x14ac:dyDescent="0.2">
      <c r="M906" s="65"/>
    </row>
    <row r="907" spans="13:13" x14ac:dyDescent="0.2">
      <c r="M907" s="65"/>
    </row>
    <row r="908" spans="13:13" x14ac:dyDescent="0.2">
      <c r="M908" s="65"/>
    </row>
    <row r="909" spans="13:13" x14ac:dyDescent="0.2">
      <c r="M909" s="65"/>
    </row>
    <row r="910" spans="13:13" x14ac:dyDescent="0.2">
      <c r="M910" s="65"/>
    </row>
    <row r="911" spans="13:13" x14ac:dyDescent="0.2">
      <c r="M911" s="65"/>
    </row>
    <row r="912" spans="13:13" x14ac:dyDescent="0.2">
      <c r="M912" s="65"/>
    </row>
    <row r="913" spans="13:13" x14ac:dyDescent="0.2">
      <c r="M913" s="65"/>
    </row>
    <row r="914" spans="13:13" x14ac:dyDescent="0.2">
      <c r="M914" s="65"/>
    </row>
    <row r="915" spans="13:13" x14ac:dyDescent="0.2">
      <c r="M915" s="65"/>
    </row>
    <row r="916" spans="13:13" x14ac:dyDescent="0.2">
      <c r="M916" s="65"/>
    </row>
    <row r="917" spans="13:13" x14ac:dyDescent="0.2">
      <c r="M917" s="65"/>
    </row>
    <row r="918" spans="13:13" x14ac:dyDescent="0.2">
      <c r="M918" s="65"/>
    </row>
    <row r="919" spans="13:13" x14ac:dyDescent="0.2">
      <c r="M919" s="65"/>
    </row>
    <row r="920" spans="13:13" x14ac:dyDescent="0.2">
      <c r="M920" s="65"/>
    </row>
    <row r="921" spans="13:13" x14ac:dyDescent="0.2">
      <c r="M921" s="65"/>
    </row>
    <row r="922" spans="13:13" x14ac:dyDescent="0.2">
      <c r="M922" s="65"/>
    </row>
    <row r="923" spans="13:13" x14ac:dyDescent="0.2">
      <c r="M923" s="65"/>
    </row>
    <row r="924" spans="13:13" x14ac:dyDescent="0.2">
      <c r="M924" s="65"/>
    </row>
    <row r="925" spans="13:13" x14ac:dyDescent="0.2">
      <c r="M925" s="65"/>
    </row>
    <row r="926" spans="13:13" x14ac:dyDescent="0.2">
      <c r="M926" s="65"/>
    </row>
    <row r="927" spans="13:13" x14ac:dyDescent="0.2">
      <c r="M927" s="65"/>
    </row>
    <row r="928" spans="13:13" x14ac:dyDescent="0.2">
      <c r="M928" s="65"/>
    </row>
    <row r="929" spans="13:13" x14ac:dyDescent="0.2">
      <c r="M929" s="65"/>
    </row>
    <row r="930" spans="13:13" x14ac:dyDescent="0.2">
      <c r="M930" s="65"/>
    </row>
    <row r="931" spans="13:13" x14ac:dyDescent="0.2">
      <c r="M931" s="65"/>
    </row>
    <row r="932" spans="13:13" x14ac:dyDescent="0.2">
      <c r="M932" s="65"/>
    </row>
    <row r="933" spans="13:13" x14ac:dyDescent="0.2">
      <c r="M933" s="65"/>
    </row>
    <row r="934" spans="13:13" x14ac:dyDescent="0.2">
      <c r="M934" s="65"/>
    </row>
    <row r="935" spans="13:13" x14ac:dyDescent="0.2">
      <c r="M935" s="65"/>
    </row>
    <row r="936" spans="13:13" x14ac:dyDescent="0.2">
      <c r="M936" s="65"/>
    </row>
    <row r="937" spans="13:13" x14ac:dyDescent="0.2">
      <c r="M937" s="65"/>
    </row>
    <row r="938" spans="13:13" x14ac:dyDescent="0.2">
      <c r="M938" s="65"/>
    </row>
    <row r="939" spans="13:13" x14ac:dyDescent="0.2">
      <c r="M939" s="65"/>
    </row>
    <row r="940" spans="13:13" x14ac:dyDescent="0.2">
      <c r="M940" s="65"/>
    </row>
    <row r="941" spans="13:13" x14ac:dyDescent="0.2">
      <c r="M941" s="65"/>
    </row>
    <row r="942" spans="13:13" x14ac:dyDescent="0.2">
      <c r="M942" s="65"/>
    </row>
    <row r="943" spans="13:13" x14ac:dyDescent="0.2">
      <c r="M943" s="65"/>
    </row>
    <row r="944" spans="13:13" x14ac:dyDescent="0.2">
      <c r="M944" s="65"/>
    </row>
    <row r="945" spans="13:13" x14ac:dyDescent="0.2">
      <c r="M945" s="65"/>
    </row>
    <row r="946" spans="13:13" x14ac:dyDescent="0.2">
      <c r="M946" s="65"/>
    </row>
    <row r="947" spans="13:13" x14ac:dyDescent="0.2">
      <c r="M947" s="65"/>
    </row>
    <row r="948" spans="13:13" x14ac:dyDescent="0.2">
      <c r="M948" s="65"/>
    </row>
    <row r="949" spans="13:13" x14ac:dyDescent="0.2">
      <c r="M949" s="65"/>
    </row>
    <row r="950" spans="13:13" x14ac:dyDescent="0.2">
      <c r="M950" s="65"/>
    </row>
    <row r="951" spans="13:13" x14ac:dyDescent="0.2">
      <c r="M951" s="65"/>
    </row>
    <row r="952" spans="13:13" x14ac:dyDescent="0.2">
      <c r="M952" s="65"/>
    </row>
    <row r="953" spans="13:13" x14ac:dyDescent="0.2">
      <c r="M953" s="65"/>
    </row>
    <row r="954" spans="13:13" x14ac:dyDescent="0.2">
      <c r="M954" s="65"/>
    </row>
    <row r="955" spans="13:13" x14ac:dyDescent="0.2">
      <c r="M955" s="65"/>
    </row>
    <row r="956" spans="13:13" x14ac:dyDescent="0.2">
      <c r="M956" s="65"/>
    </row>
    <row r="957" spans="13:13" x14ac:dyDescent="0.2">
      <c r="M957" s="65"/>
    </row>
    <row r="958" spans="13:13" x14ac:dyDescent="0.2">
      <c r="M958" s="65"/>
    </row>
    <row r="959" spans="13:13" x14ac:dyDescent="0.2">
      <c r="M959" s="65"/>
    </row>
    <row r="960" spans="13:13" x14ac:dyDescent="0.2">
      <c r="M960" s="65"/>
    </row>
    <row r="961" spans="13:13" x14ac:dyDescent="0.2">
      <c r="M961" s="65"/>
    </row>
    <row r="962" spans="13:13" x14ac:dyDescent="0.2">
      <c r="M962" s="65"/>
    </row>
    <row r="963" spans="13:13" x14ac:dyDescent="0.2">
      <c r="M963" s="65"/>
    </row>
    <row r="964" spans="13:13" x14ac:dyDescent="0.2">
      <c r="M964" s="65"/>
    </row>
    <row r="965" spans="13:13" x14ac:dyDescent="0.2">
      <c r="M965" s="65"/>
    </row>
    <row r="966" spans="13:13" x14ac:dyDescent="0.2">
      <c r="M966" s="65"/>
    </row>
    <row r="967" spans="13:13" x14ac:dyDescent="0.2">
      <c r="M967" s="65"/>
    </row>
    <row r="968" spans="13:13" x14ac:dyDescent="0.2">
      <c r="M968" s="65"/>
    </row>
    <row r="969" spans="13:13" x14ac:dyDescent="0.2">
      <c r="M969" s="65"/>
    </row>
    <row r="970" spans="13:13" x14ac:dyDescent="0.2">
      <c r="M970" s="65"/>
    </row>
    <row r="971" spans="13:13" x14ac:dyDescent="0.2">
      <c r="M971" s="65"/>
    </row>
    <row r="972" spans="13:13" x14ac:dyDescent="0.2">
      <c r="M972" s="65"/>
    </row>
    <row r="973" spans="13:13" x14ac:dyDescent="0.2">
      <c r="M973" s="65"/>
    </row>
    <row r="974" spans="13:13" x14ac:dyDescent="0.2">
      <c r="M974" s="65"/>
    </row>
    <row r="975" spans="13:13" x14ac:dyDescent="0.2">
      <c r="M975" s="65"/>
    </row>
    <row r="976" spans="13:13" x14ac:dyDescent="0.2">
      <c r="M976" s="65"/>
    </row>
    <row r="977" spans="13:13" x14ac:dyDescent="0.2">
      <c r="M977" s="65"/>
    </row>
    <row r="978" spans="13:13" x14ac:dyDescent="0.2">
      <c r="M978" s="65"/>
    </row>
    <row r="979" spans="13:13" x14ac:dyDescent="0.2">
      <c r="M979" s="65"/>
    </row>
    <row r="980" spans="13:13" x14ac:dyDescent="0.2">
      <c r="M980" s="65"/>
    </row>
    <row r="981" spans="13:13" x14ac:dyDescent="0.2">
      <c r="M981" s="65"/>
    </row>
    <row r="982" spans="13:13" x14ac:dyDescent="0.2">
      <c r="M982" s="65"/>
    </row>
    <row r="983" spans="13:13" x14ac:dyDescent="0.2">
      <c r="M983" s="65"/>
    </row>
    <row r="984" spans="13:13" x14ac:dyDescent="0.2">
      <c r="M984" s="65"/>
    </row>
    <row r="985" spans="13:13" x14ac:dyDescent="0.2">
      <c r="M985" s="65"/>
    </row>
    <row r="986" spans="13:13" x14ac:dyDescent="0.2">
      <c r="M986" s="65"/>
    </row>
    <row r="987" spans="13:13" x14ac:dyDescent="0.2">
      <c r="M987" s="65"/>
    </row>
    <row r="988" spans="13:13" x14ac:dyDescent="0.2">
      <c r="M988" s="65"/>
    </row>
    <row r="989" spans="13:13" x14ac:dyDescent="0.2">
      <c r="M989" s="65"/>
    </row>
    <row r="990" spans="13:13" x14ac:dyDescent="0.2">
      <c r="M990" s="65"/>
    </row>
    <row r="991" spans="13:13" x14ac:dyDescent="0.2">
      <c r="M991" s="65"/>
    </row>
    <row r="992" spans="13:13" x14ac:dyDescent="0.2">
      <c r="M992" s="65"/>
    </row>
    <row r="993" spans="13:13" x14ac:dyDescent="0.2">
      <c r="M993" s="65"/>
    </row>
    <row r="994" spans="13:13" x14ac:dyDescent="0.2">
      <c r="M994" s="65"/>
    </row>
    <row r="995" spans="13:13" x14ac:dyDescent="0.2">
      <c r="M995" s="65"/>
    </row>
    <row r="996" spans="13:13" x14ac:dyDescent="0.2">
      <c r="M996" s="65"/>
    </row>
    <row r="997" spans="13:13" x14ac:dyDescent="0.2">
      <c r="M997" s="65"/>
    </row>
    <row r="998" spans="13:13" x14ac:dyDescent="0.2">
      <c r="M998" s="65"/>
    </row>
    <row r="999" spans="13:13" x14ac:dyDescent="0.2">
      <c r="M999" s="65"/>
    </row>
    <row r="1000" spans="13:13" x14ac:dyDescent="0.2">
      <c r="M1000" s="65"/>
    </row>
    <row r="1001" spans="13:13" x14ac:dyDescent="0.2">
      <c r="M1001" s="65"/>
    </row>
    <row r="1002" spans="13:13" x14ac:dyDescent="0.2">
      <c r="M1002" s="65"/>
    </row>
    <row r="1003" spans="13:13" x14ac:dyDescent="0.2">
      <c r="M1003" s="65"/>
    </row>
    <row r="1004" spans="13:13" x14ac:dyDescent="0.2">
      <c r="M1004" s="65"/>
    </row>
    <row r="1005" spans="13:13" x14ac:dyDescent="0.2">
      <c r="M1005" s="65"/>
    </row>
    <row r="1006" spans="13:13" x14ac:dyDescent="0.2">
      <c r="M1006" s="65"/>
    </row>
    <row r="1007" spans="13:13" x14ac:dyDescent="0.2">
      <c r="M1007" s="65"/>
    </row>
    <row r="1008" spans="13:13" x14ac:dyDescent="0.2">
      <c r="M1008" s="65"/>
    </row>
    <row r="1009" spans="13:13" x14ac:dyDescent="0.2">
      <c r="M1009" s="65"/>
    </row>
    <row r="1010" spans="13:13" x14ac:dyDescent="0.2">
      <c r="M1010" s="65"/>
    </row>
    <row r="1011" spans="13:13" x14ac:dyDescent="0.2">
      <c r="M1011" s="65"/>
    </row>
    <row r="1012" spans="13:13" x14ac:dyDescent="0.2">
      <c r="M1012" s="65"/>
    </row>
    <row r="1013" spans="13:13" x14ac:dyDescent="0.2">
      <c r="M1013" s="65"/>
    </row>
    <row r="1014" spans="13:13" x14ac:dyDescent="0.2">
      <c r="M1014" s="65"/>
    </row>
    <row r="1015" spans="13:13" x14ac:dyDescent="0.2">
      <c r="M1015" s="65"/>
    </row>
    <row r="1016" spans="13:13" x14ac:dyDescent="0.2">
      <c r="M1016" s="65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37"/>
  <sheetViews>
    <sheetView workbookViewId="0"/>
  </sheetViews>
  <sheetFormatPr baseColWidth="10" defaultColWidth="12.5703125" defaultRowHeight="15.75" customHeight="1" x14ac:dyDescent="0.2"/>
  <cols>
    <col min="1" max="1" width="13.7109375" customWidth="1"/>
    <col min="2" max="2" width="25.42578125" customWidth="1"/>
    <col min="3" max="3" width="16.28515625" customWidth="1"/>
    <col min="5" max="5" width="17.7109375" customWidth="1"/>
    <col min="6" max="6" width="19.42578125" customWidth="1"/>
  </cols>
  <sheetData>
    <row r="1" spans="1:6" x14ac:dyDescent="0.2">
      <c r="A1" s="1" t="s">
        <v>310</v>
      </c>
      <c r="B1" s="1" t="s">
        <v>258</v>
      </c>
      <c r="C1" s="1" t="s">
        <v>311</v>
      </c>
      <c r="D1" s="1" t="s">
        <v>257</v>
      </c>
      <c r="E1" s="1" t="s">
        <v>258</v>
      </c>
      <c r="F1" s="1" t="s">
        <v>312</v>
      </c>
    </row>
    <row r="2" spans="1:6" x14ac:dyDescent="0.2">
      <c r="A2" s="1">
        <v>1</v>
      </c>
      <c r="B2" s="1" t="s">
        <v>313</v>
      </c>
      <c r="C2" s="2" t="str">
        <f>'Descriptif par piece'!E13</f>
        <v>B3N1S12</v>
      </c>
      <c r="D2" s="2">
        <f>'Descriptif par piece'!C13</f>
        <v>12</v>
      </c>
      <c r="E2" s="2" t="str">
        <f>'Descriptif par piece'!F13</f>
        <v>Cave vinification</v>
      </c>
      <c r="F2" s="1" t="s">
        <v>314</v>
      </c>
    </row>
    <row r="3" spans="1:6" x14ac:dyDescent="0.2">
      <c r="A3" s="1">
        <v>2</v>
      </c>
      <c r="B3" s="1" t="s">
        <v>313</v>
      </c>
      <c r="C3" s="2" t="str">
        <f>'Descriptif par piece'!E11</f>
        <v>B3N0S10</v>
      </c>
      <c r="D3" s="2">
        <f>'Descriptif par piece'!C11</f>
        <v>10</v>
      </c>
      <c r="E3" s="2" t="str">
        <f>'Descriptif par piece'!F11</f>
        <v>Cave élevage</v>
      </c>
      <c r="F3" s="1" t="s">
        <v>314</v>
      </c>
    </row>
    <row r="4" spans="1:6" x14ac:dyDescent="0.2">
      <c r="A4" s="1">
        <v>3</v>
      </c>
      <c r="B4" s="1" t="s">
        <v>315</v>
      </c>
      <c r="C4" s="2" t="str">
        <f>'Descriptif par piece'!E12</f>
        <v>B3N0S11</v>
      </c>
      <c r="D4" s="2">
        <f>'Descriptif par piece'!C12</f>
        <v>11</v>
      </c>
      <c r="E4" s="2" t="str">
        <f>'Descriptif par piece'!F12</f>
        <v>Chai à Barrique</v>
      </c>
      <c r="F4" s="1" t="s">
        <v>314</v>
      </c>
    </row>
    <row r="5" spans="1:6" x14ac:dyDescent="0.2">
      <c r="A5" s="1">
        <v>4</v>
      </c>
      <c r="B5" s="1" t="s">
        <v>316</v>
      </c>
      <c r="C5" s="2" t="str">
        <f>'Descriptif par piece'!E13</f>
        <v>B3N1S12</v>
      </c>
      <c r="D5" s="2">
        <f>'Descriptif par piece'!C13</f>
        <v>12</v>
      </c>
      <c r="E5" s="2" t="str">
        <f>'Descriptif par piece'!F13</f>
        <v>Cave vinification</v>
      </c>
      <c r="F5" s="55" t="s">
        <v>317</v>
      </c>
    </row>
    <row r="6" spans="1:6" x14ac:dyDescent="0.2">
      <c r="A6" s="1">
        <v>5</v>
      </c>
      <c r="B6" s="1" t="s">
        <v>318</v>
      </c>
      <c r="F6" s="1" t="s">
        <v>314</v>
      </c>
    </row>
    <row r="7" spans="1:6" x14ac:dyDescent="0.2">
      <c r="A7" s="1">
        <v>6</v>
      </c>
      <c r="B7" s="1" t="s">
        <v>319</v>
      </c>
      <c r="F7" s="1" t="s">
        <v>314</v>
      </c>
    </row>
    <row r="8" spans="1:6" x14ac:dyDescent="0.2">
      <c r="A8" s="1">
        <v>7</v>
      </c>
      <c r="B8" s="1" t="s">
        <v>320</v>
      </c>
      <c r="F8" s="1" t="s">
        <v>314</v>
      </c>
    </row>
    <row r="9" spans="1:6" x14ac:dyDescent="0.2">
      <c r="A9" s="1">
        <v>8</v>
      </c>
      <c r="B9" s="1" t="s">
        <v>321</v>
      </c>
      <c r="C9" s="2" t="str">
        <f>'Descriptif par piece'!E13</f>
        <v>B3N1S12</v>
      </c>
      <c r="D9" s="2">
        <f>'Descriptif par piece'!C13</f>
        <v>12</v>
      </c>
      <c r="E9" s="2" t="str">
        <f>'Descriptif par piece'!F13</f>
        <v>Cave vinification</v>
      </c>
      <c r="F9" s="1" t="s">
        <v>314</v>
      </c>
    </row>
    <row r="10" spans="1:6" x14ac:dyDescent="0.2">
      <c r="A10" s="1">
        <v>9</v>
      </c>
      <c r="B10" s="1" t="s">
        <v>322</v>
      </c>
      <c r="C10" s="2" t="str">
        <f>'Descriptif par piece'!E11</f>
        <v>B3N0S10</v>
      </c>
      <c r="D10" s="2">
        <f>'Descriptif par piece'!C11</f>
        <v>10</v>
      </c>
      <c r="E10" s="2" t="str">
        <f>'Descriptif par piece'!F11</f>
        <v>Cave élevage</v>
      </c>
      <c r="F10" s="1" t="s">
        <v>314</v>
      </c>
    </row>
    <row r="11" spans="1:6" x14ac:dyDescent="0.2">
      <c r="A11" s="1">
        <v>10</v>
      </c>
      <c r="B11" s="1" t="s">
        <v>323</v>
      </c>
      <c r="C11" s="2" t="str">
        <f>'Descriptif par piece'!E13</f>
        <v>B3N1S12</v>
      </c>
      <c r="D11" s="2">
        <f>'Descriptif par piece'!C13</f>
        <v>12</v>
      </c>
      <c r="E11" s="2" t="str">
        <f>'Descriptif par piece'!F13</f>
        <v>Cave vinification</v>
      </c>
      <c r="F11" s="1" t="s">
        <v>314</v>
      </c>
    </row>
    <row r="12" spans="1:6" x14ac:dyDescent="0.2">
      <c r="A12" s="1">
        <v>11</v>
      </c>
      <c r="B12" s="1" t="s">
        <v>324</v>
      </c>
      <c r="C12" s="2" t="str">
        <f>'Descriptif par piece'!E11</f>
        <v>B3N0S10</v>
      </c>
      <c r="D12" s="2">
        <f>'Descriptif par piece'!C11</f>
        <v>10</v>
      </c>
      <c r="E12" s="2" t="str">
        <f>'Descriptif par piece'!F11</f>
        <v>Cave élevage</v>
      </c>
      <c r="F12" s="1" t="s">
        <v>314</v>
      </c>
    </row>
    <row r="13" spans="1:6" x14ac:dyDescent="0.2">
      <c r="A13" s="1">
        <v>12</v>
      </c>
      <c r="B13" s="1" t="s">
        <v>325</v>
      </c>
      <c r="C13" s="2" t="str">
        <f>'Descriptif par piece'!E11</f>
        <v>B3N0S10</v>
      </c>
      <c r="D13" s="2">
        <f>'Descriptif par piece'!C11</f>
        <v>10</v>
      </c>
      <c r="E13" s="2" t="str">
        <f>'Descriptif par piece'!F11</f>
        <v>Cave élevage</v>
      </c>
      <c r="F13" s="55" t="s">
        <v>317</v>
      </c>
    </row>
    <row r="14" spans="1:6" x14ac:dyDescent="0.2">
      <c r="A14" s="1">
        <v>13</v>
      </c>
      <c r="B14" s="1" t="s">
        <v>326</v>
      </c>
      <c r="C14" s="2" t="str">
        <f>'Descriptif par piece'!E3</f>
        <v>B2N0S2</v>
      </c>
      <c r="D14" s="2">
        <f>'Descriptif par piece'!C3</f>
        <v>2</v>
      </c>
      <c r="E14" s="2" t="str">
        <f>'Descriptif par piece'!F3</f>
        <v>Salle de manutention + étiquetage + stockage</v>
      </c>
      <c r="F14" s="1" t="s">
        <v>314</v>
      </c>
    </row>
    <row r="15" spans="1:6" x14ac:dyDescent="0.2">
      <c r="A15" s="1">
        <v>14</v>
      </c>
      <c r="B15" s="1" t="s">
        <v>327</v>
      </c>
      <c r="C15" s="2" t="str">
        <f>'Descriptif par piece'!E12</f>
        <v>B3N0S11</v>
      </c>
      <c r="D15" s="2">
        <f>'Descriptif par piece'!C12</f>
        <v>11</v>
      </c>
      <c r="E15" s="2" t="str">
        <f>'Descriptif par piece'!F12</f>
        <v>Chai à Barrique</v>
      </c>
      <c r="F15" s="1" t="s">
        <v>314</v>
      </c>
    </row>
    <row r="16" spans="1:6" x14ac:dyDescent="0.2">
      <c r="A16" s="1">
        <v>15</v>
      </c>
      <c r="B16" s="1" t="s">
        <v>328</v>
      </c>
      <c r="C16" s="2" t="str">
        <f>'Descriptif par piece'!$E$3</f>
        <v>B2N0S2</v>
      </c>
      <c r="D16" s="2">
        <f>'Descriptif par piece'!$C$3</f>
        <v>2</v>
      </c>
      <c r="E16" s="2" t="str">
        <f>'Descriptif par piece'!$F$3</f>
        <v>Salle de manutention + étiquetage + stockage</v>
      </c>
      <c r="F16" s="1" t="s">
        <v>314</v>
      </c>
    </row>
    <row r="17" spans="1:6" x14ac:dyDescent="0.2">
      <c r="A17" s="1">
        <v>16</v>
      </c>
      <c r="B17" s="1" t="s">
        <v>329</v>
      </c>
      <c r="C17" s="2" t="str">
        <f>'Descriptif par piece'!$E$3</f>
        <v>B2N0S2</v>
      </c>
      <c r="D17" s="2">
        <f>'Descriptif par piece'!$C$3</f>
        <v>2</v>
      </c>
      <c r="E17" s="2" t="str">
        <f>'Descriptif par piece'!$F$3</f>
        <v>Salle de manutention + étiquetage + stockage</v>
      </c>
      <c r="F17" s="1" t="s">
        <v>314</v>
      </c>
    </row>
    <row r="18" spans="1:6" x14ac:dyDescent="0.2">
      <c r="A18" s="1">
        <v>17</v>
      </c>
      <c r="B18" s="1" t="s">
        <v>330</v>
      </c>
      <c r="C18" s="2" t="str">
        <f>'Descriptif par piece'!$E$3</f>
        <v>B2N0S2</v>
      </c>
      <c r="D18" s="2">
        <f>'Descriptif par piece'!$C$3</f>
        <v>2</v>
      </c>
      <c r="E18" s="2" t="str">
        <f>'Descriptif par piece'!$F$3</f>
        <v>Salle de manutention + étiquetage + stockage</v>
      </c>
      <c r="F18" s="1" t="s">
        <v>314</v>
      </c>
    </row>
    <row r="19" spans="1:6" x14ac:dyDescent="0.2">
      <c r="A19" s="1">
        <v>18</v>
      </c>
      <c r="B19" s="1" t="s">
        <v>331</v>
      </c>
      <c r="C19" s="2" t="str">
        <f>'Descriptif par piece'!$E$2</f>
        <v>B1N0S1</v>
      </c>
      <c r="D19" s="2">
        <f>'Descriptif par piece'!$C$2</f>
        <v>1</v>
      </c>
      <c r="E19" s="2" t="str">
        <f>'Descriptif par piece'!$F$2</f>
        <v>Stockage  (existant)</v>
      </c>
      <c r="F19" s="1" t="s">
        <v>314</v>
      </c>
    </row>
    <row r="20" spans="1:6" x14ac:dyDescent="0.2">
      <c r="A20" s="1">
        <v>19</v>
      </c>
      <c r="B20" s="1" t="s">
        <v>332</v>
      </c>
      <c r="C20" s="2" t="str">
        <f>'Descriptif par piece'!$E$2</f>
        <v>B1N0S1</v>
      </c>
      <c r="D20" s="2">
        <f>'Descriptif par piece'!$C$2</f>
        <v>1</v>
      </c>
      <c r="E20" s="2" t="str">
        <f>'Descriptif par piece'!$F$2</f>
        <v>Stockage  (existant)</v>
      </c>
      <c r="F20" s="1" t="s">
        <v>314</v>
      </c>
    </row>
    <row r="21" spans="1:6" x14ac:dyDescent="0.2">
      <c r="A21" s="1">
        <v>20</v>
      </c>
      <c r="B21" s="1" t="s">
        <v>333</v>
      </c>
      <c r="C21" s="2" t="str">
        <f>'Descriptif par piece'!$E$3</f>
        <v>B2N0S2</v>
      </c>
      <c r="D21" s="2">
        <f>'Descriptif par piece'!$C$3</f>
        <v>2</v>
      </c>
      <c r="E21" s="2" t="str">
        <f>'Descriptif par piece'!$F$3</f>
        <v>Salle de manutention + étiquetage + stockage</v>
      </c>
      <c r="F21" s="1" t="s">
        <v>314</v>
      </c>
    </row>
    <row r="22" spans="1:6" x14ac:dyDescent="0.2">
      <c r="A22" s="1">
        <v>21</v>
      </c>
      <c r="B22" s="1" t="s">
        <v>334</v>
      </c>
      <c r="C22" s="2" t="str">
        <f>'Descriptif par piece'!$E$3</f>
        <v>B2N0S2</v>
      </c>
      <c r="D22" s="2">
        <f>'Descriptif par piece'!$C$3</f>
        <v>2</v>
      </c>
      <c r="E22" s="2" t="str">
        <f>'Descriptif par piece'!$F$3</f>
        <v>Salle de manutention + étiquetage + stockage</v>
      </c>
      <c r="F22" s="1" t="s">
        <v>314</v>
      </c>
    </row>
    <row r="23" spans="1:6" x14ac:dyDescent="0.2">
      <c r="A23" s="1">
        <v>22</v>
      </c>
      <c r="B23" s="1" t="s">
        <v>335</v>
      </c>
      <c r="C23" s="2" t="str">
        <f>'Descriptif par piece'!$E$3</f>
        <v>B2N0S2</v>
      </c>
      <c r="D23" s="2">
        <f>'Descriptif par piece'!$C$3</f>
        <v>2</v>
      </c>
      <c r="E23" s="2" t="str">
        <f>'Descriptif par piece'!$F$3</f>
        <v>Salle de manutention + étiquetage + stockage</v>
      </c>
      <c r="F23" s="1" t="s">
        <v>314</v>
      </c>
    </row>
    <row r="24" spans="1:6" x14ac:dyDescent="0.2">
      <c r="A24" s="1">
        <v>23</v>
      </c>
      <c r="B24" s="1" t="s">
        <v>336</v>
      </c>
      <c r="C24" s="2" t="str">
        <f>'Descriptif par piece'!$E$3</f>
        <v>B2N0S2</v>
      </c>
      <c r="D24" s="2">
        <f>'Descriptif par piece'!$C$3</f>
        <v>2</v>
      </c>
      <c r="E24" s="2" t="str">
        <f>'Descriptif par piece'!$F$3</f>
        <v>Salle de manutention + étiquetage + stockage</v>
      </c>
      <c r="F24" s="1" t="s">
        <v>314</v>
      </c>
    </row>
    <row r="25" spans="1:6" x14ac:dyDescent="0.2">
      <c r="A25" s="1">
        <v>24</v>
      </c>
      <c r="B25" s="1" t="s">
        <v>337</v>
      </c>
      <c r="C25" s="2" t="str">
        <f>'Descriptif par piece'!$E$2</f>
        <v>B1N0S1</v>
      </c>
      <c r="D25" s="2">
        <f>'Descriptif par piece'!$C$2</f>
        <v>1</v>
      </c>
      <c r="E25" s="2" t="str">
        <f>'Descriptif par piece'!$F$2</f>
        <v>Stockage  (existant)</v>
      </c>
      <c r="F25" s="55" t="s">
        <v>317</v>
      </c>
    </row>
    <row r="26" spans="1:6" x14ac:dyDescent="0.2">
      <c r="A26" s="1">
        <v>25</v>
      </c>
      <c r="B26" s="1" t="s">
        <v>338</v>
      </c>
      <c r="F26" s="1" t="s">
        <v>314</v>
      </c>
    </row>
    <row r="27" spans="1:6" x14ac:dyDescent="0.2">
      <c r="A27" s="1">
        <v>26</v>
      </c>
      <c r="B27" s="1" t="s">
        <v>339</v>
      </c>
      <c r="F27" s="1" t="s">
        <v>314</v>
      </c>
    </row>
    <row r="28" spans="1:6" x14ac:dyDescent="0.2">
      <c r="A28" s="1">
        <v>27</v>
      </c>
      <c r="B28" s="1" t="s">
        <v>340</v>
      </c>
      <c r="F28" s="1" t="s">
        <v>314</v>
      </c>
    </row>
    <row r="29" spans="1:6" x14ac:dyDescent="0.2">
      <c r="A29" s="1">
        <v>28</v>
      </c>
      <c r="B29" s="1" t="s">
        <v>341</v>
      </c>
      <c r="F29" s="1" t="s">
        <v>314</v>
      </c>
    </row>
    <row r="30" spans="1:6" x14ac:dyDescent="0.2">
      <c r="A30" s="1">
        <v>29</v>
      </c>
      <c r="B30" s="1" t="s">
        <v>342</v>
      </c>
      <c r="F30" s="1" t="s">
        <v>314</v>
      </c>
    </row>
    <row r="31" spans="1:6" x14ac:dyDescent="0.2">
      <c r="A31" s="1">
        <v>30</v>
      </c>
      <c r="B31" s="1" t="s">
        <v>343</v>
      </c>
      <c r="F31" s="1" t="s">
        <v>314</v>
      </c>
    </row>
    <row r="32" spans="1:6" x14ac:dyDescent="0.2">
      <c r="A32" s="1">
        <v>31</v>
      </c>
      <c r="B32" s="1" t="s">
        <v>344</v>
      </c>
      <c r="F32" s="1" t="s">
        <v>314</v>
      </c>
    </row>
    <row r="33" spans="1:6" x14ac:dyDescent="0.2">
      <c r="A33" s="1">
        <v>32</v>
      </c>
      <c r="B33" s="1" t="s">
        <v>345</v>
      </c>
      <c r="F33" s="1" t="s">
        <v>314</v>
      </c>
    </row>
    <row r="34" spans="1:6" x14ac:dyDescent="0.2">
      <c r="A34" s="1">
        <v>33</v>
      </c>
      <c r="B34" s="1" t="s">
        <v>346</v>
      </c>
      <c r="F34" s="55" t="s">
        <v>317</v>
      </c>
    </row>
    <row r="35" spans="1:6" x14ac:dyDescent="0.2">
      <c r="A35" s="1">
        <v>34</v>
      </c>
      <c r="B35" s="1" t="s">
        <v>347</v>
      </c>
      <c r="F35" s="55" t="s">
        <v>317</v>
      </c>
    </row>
    <row r="36" spans="1:6" x14ac:dyDescent="0.2">
      <c r="A36" s="1">
        <v>35</v>
      </c>
      <c r="B36" s="1" t="s">
        <v>348</v>
      </c>
      <c r="F36" s="55" t="s">
        <v>317</v>
      </c>
    </row>
    <row r="37" spans="1:6" x14ac:dyDescent="0.2">
      <c r="A37" s="1">
        <v>36</v>
      </c>
      <c r="B37" s="1" t="s">
        <v>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LOTS</vt:lpstr>
      <vt:lpstr>Descriptif par piece</vt:lpstr>
      <vt:lpstr>LOT 1 Terrassement</vt:lpstr>
      <vt:lpstr>LOT Process</vt:lpstr>
      <vt:lpstr>LOT CUVES BETON</vt:lpstr>
      <vt:lpstr>LOT Matériel</vt:lpstr>
      <vt:lpstr>Cuve</vt:lpstr>
      <vt:lpstr>Matériel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JN</cp:lastModifiedBy>
  <dcterms:modified xsi:type="dcterms:W3CDTF">2023-03-21T13:18:25Z</dcterms:modified>
</cp:coreProperties>
</file>